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máš Fedor\Desktop\wx data\meteo data\"/>
    </mc:Choice>
  </mc:AlternateContent>
  <bookViews>
    <workbookView xWindow="240" yWindow="36" windowWidth="20112" windowHeight="7596" tabRatio="772"/>
  </bookViews>
  <sheets>
    <sheet name="Január-December" sheetId="2" r:id="rId1"/>
    <sheet name="búrky" sheetId="17" r:id="rId2"/>
    <sheet name="2016" sheetId="1" r:id="rId3"/>
    <sheet name="2016 dni" sheetId="20" r:id="rId4"/>
  </sheets>
  <definedNames>
    <definedName name="_xlnm._FilterDatabase" localSheetId="2" hidden="1">'2016'!$A$3:$A$27</definedName>
    <definedName name="Indoor_Temperature_°C">#REF!</definedName>
    <definedName name="Time">#REF!</definedName>
  </definedNames>
  <calcPr calcId="152511"/>
</workbook>
</file>

<file path=xl/calcChain.xml><?xml version="1.0" encoding="utf-8"?>
<calcChain xmlns="http://schemas.openxmlformats.org/spreadsheetml/2006/main">
  <c r="G368" i="2" l="1"/>
  <c r="G367" i="2"/>
  <c r="G366" i="2"/>
  <c r="G365" i="2"/>
  <c r="G364" i="2"/>
  <c r="G363" i="2"/>
  <c r="G362" i="2" l="1"/>
  <c r="G361" i="2"/>
  <c r="G360" i="2"/>
  <c r="G359" i="2" l="1"/>
  <c r="G358" i="2" l="1"/>
  <c r="G357" i="2"/>
  <c r="G356" i="2"/>
  <c r="G355" i="2" l="1"/>
  <c r="G354" i="2" l="1"/>
  <c r="G353" i="2" l="1"/>
  <c r="G352" i="2"/>
  <c r="G351" i="2" l="1"/>
  <c r="G350" i="2"/>
  <c r="G349" i="2"/>
  <c r="G348" i="2"/>
  <c r="G347" i="2"/>
  <c r="G346" i="2"/>
  <c r="G345" i="2"/>
  <c r="G344" i="2"/>
  <c r="G343" i="2" l="1"/>
  <c r="G342" i="2"/>
  <c r="G341" i="2"/>
  <c r="G340" i="2"/>
  <c r="G339" i="2" l="1"/>
  <c r="G338" i="2"/>
  <c r="G337" i="2"/>
  <c r="G336" i="2"/>
  <c r="G335" i="2"/>
  <c r="G334" i="2"/>
  <c r="G333" i="2" l="1"/>
  <c r="G332" i="2" l="1"/>
  <c r="G331" i="2"/>
  <c r="G330" i="2"/>
  <c r="G329" i="2"/>
  <c r="G328" i="2"/>
  <c r="G327" i="2"/>
  <c r="G326" i="2" l="1"/>
  <c r="G325" i="2" l="1"/>
  <c r="G324" i="2"/>
  <c r="G323" i="2" l="1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E19" i="1" l="1"/>
  <c r="G298" i="2"/>
  <c r="G299" i="2"/>
  <c r="G306" i="2" l="1"/>
  <c r="G305" i="2"/>
  <c r="G297" i="2" l="1"/>
  <c r="G296" i="2"/>
  <c r="G295" i="2"/>
  <c r="G294" i="2"/>
  <c r="G293" i="2"/>
  <c r="G292" i="2"/>
  <c r="G291" i="2" l="1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267" i="2"/>
  <c r="G266" i="2"/>
  <c r="G265" i="2"/>
  <c r="G264" i="2"/>
  <c r="G263" i="2"/>
  <c r="F180" i="17"/>
  <c r="F179" i="17"/>
  <c r="F178" i="17"/>
  <c r="F177" i="17"/>
  <c r="F175" i="17"/>
  <c r="F174" i="17"/>
  <c r="F173" i="17"/>
  <c r="F172" i="17"/>
  <c r="F171" i="17"/>
  <c r="G262" i="2"/>
  <c r="G261" i="2"/>
  <c r="C23" i="1"/>
  <c r="G260" i="2"/>
  <c r="G259" i="2"/>
  <c r="G258" i="2"/>
  <c r="G257" i="2"/>
  <c r="G256" i="2"/>
  <c r="G255" i="2"/>
  <c r="G254" i="2"/>
  <c r="E21" i="1"/>
  <c r="AB3" i="1"/>
  <c r="G253" i="2"/>
  <c r="G252" i="2"/>
  <c r="G251" i="2"/>
  <c r="G250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Q17" i="1"/>
  <c r="G220" i="2"/>
  <c r="G219" i="2"/>
  <c r="G218" i="2"/>
  <c r="G217" i="2"/>
  <c r="R17" i="1"/>
  <c r="P17" i="1"/>
  <c r="O17" i="1"/>
  <c r="M17" i="1"/>
  <c r="L17" i="1"/>
  <c r="K17" i="1"/>
  <c r="I17" i="1"/>
  <c r="H17" i="1"/>
  <c r="G216" i="2"/>
  <c r="G215" i="2"/>
  <c r="G209" i="2"/>
  <c r="G210" i="2"/>
  <c r="G211" i="2"/>
  <c r="G212" i="2"/>
  <c r="G213" i="2"/>
  <c r="G214" i="2"/>
  <c r="G208" i="2"/>
  <c r="G207" i="2"/>
  <c r="G206" i="2"/>
  <c r="G203" i="2"/>
  <c r="G204" i="2"/>
  <c r="G205" i="2"/>
  <c r="G202" i="2"/>
  <c r="G201" i="2"/>
  <c r="G200" i="2"/>
  <c r="G199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8" i="2"/>
  <c r="G179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3" i="2"/>
  <c r="G142" i="2"/>
  <c r="G141" i="2"/>
  <c r="G140" i="2"/>
  <c r="G139" i="2"/>
  <c r="G138" i="2"/>
  <c r="G137" i="2"/>
  <c r="G136" i="2"/>
  <c r="G132" i="2"/>
  <c r="G133" i="2"/>
  <c r="G134" i="2"/>
  <c r="G135" i="2"/>
  <c r="G131" i="2"/>
  <c r="G130" i="2"/>
  <c r="G129" i="2"/>
  <c r="V25" i="1"/>
  <c r="V23" i="1"/>
  <c r="V21" i="1"/>
  <c r="V19" i="1"/>
  <c r="V17" i="1"/>
  <c r="V15" i="1"/>
  <c r="V13" i="1"/>
  <c r="V11" i="1"/>
  <c r="V9" i="1"/>
  <c r="V7" i="1"/>
  <c r="V5" i="1"/>
  <c r="V3" i="1"/>
  <c r="S3" i="1"/>
  <c r="S25" i="1"/>
  <c r="S23" i="1"/>
  <c r="S21" i="1"/>
  <c r="S19" i="1"/>
  <c r="S17" i="1"/>
  <c r="S15" i="1"/>
  <c r="S13" i="1"/>
  <c r="S11" i="1"/>
  <c r="S9" i="1"/>
  <c r="S7" i="1"/>
  <c r="S5" i="1"/>
  <c r="N3" i="1"/>
  <c r="N25" i="1"/>
  <c r="N23" i="1"/>
  <c r="N21" i="1"/>
  <c r="N19" i="1"/>
  <c r="N17" i="1"/>
  <c r="N15" i="1"/>
  <c r="N13" i="1"/>
  <c r="N11" i="1"/>
  <c r="N9" i="1"/>
  <c r="N7" i="1"/>
  <c r="N5" i="1"/>
  <c r="J25" i="1"/>
  <c r="J23" i="1"/>
  <c r="J21" i="1"/>
  <c r="J19" i="1"/>
  <c r="J17" i="1"/>
  <c r="J15" i="1"/>
  <c r="J13" i="1"/>
  <c r="J11" i="1"/>
  <c r="J9" i="1"/>
  <c r="J7" i="1"/>
  <c r="J3" i="1"/>
  <c r="J5" i="1"/>
  <c r="E3" i="1"/>
  <c r="D25" i="1"/>
  <c r="D23" i="1"/>
  <c r="E13" i="1"/>
  <c r="E25" i="1"/>
  <c r="E23" i="1"/>
  <c r="E17" i="1"/>
  <c r="E15" i="1"/>
  <c r="E11" i="1"/>
  <c r="E9" i="1"/>
  <c r="E7" i="1"/>
  <c r="E5" i="1"/>
  <c r="C5" i="1"/>
  <c r="C3" i="1"/>
  <c r="C7" i="1"/>
  <c r="C9" i="1"/>
  <c r="C13" i="1"/>
  <c r="C11" i="1"/>
  <c r="G128" i="2"/>
  <c r="G127" i="2"/>
  <c r="G126" i="2"/>
  <c r="G125" i="2"/>
  <c r="I9" i="1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4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R3" i="1"/>
  <c r="Q3" i="1"/>
  <c r="P3" i="1"/>
  <c r="O3" i="1"/>
  <c r="M3" i="1"/>
  <c r="L3" i="1"/>
  <c r="K3" i="1"/>
  <c r="I3" i="1"/>
  <c r="H3" i="1"/>
  <c r="B3" i="1"/>
  <c r="G4" i="2"/>
  <c r="G5" i="2"/>
  <c r="G6" i="2"/>
  <c r="G3" i="2"/>
  <c r="D21" i="1" l="1"/>
  <c r="D9" i="1"/>
  <c r="D13" i="1"/>
  <c r="D3" i="1"/>
  <c r="G17" i="1"/>
  <c r="F17" i="1"/>
  <c r="D19" i="1"/>
  <c r="D17" i="1"/>
  <c r="D5" i="1"/>
  <c r="D7" i="1"/>
  <c r="F3" i="1"/>
  <c r="D15" i="1"/>
  <c r="E27" i="1"/>
  <c r="D11" i="1"/>
  <c r="G3" i="1"/>
  <c r="H23" i="1"/>
  <c r="Z31" i="1"/>
  <c r="AD25" i="1"/>
  <c r="AC25" i="1"/>
  <c r="AB25" i="1"/>
  <c r="AA25" i="1"/>
  <c r="Z25" i="1"/>
  <c r="X25" i="1"/>
  <c r="W25" i="1"/>
  <c r="U25" i="1"/>
  <c r="T25" i="1"/>
  <c r="R25" i="1"/>
  <c r="Q25" i="1"/>
  <c r="P25" i="1"/>
  <c r="O25" i="1"/>
  <c r="M25" i="1"/>
  <c r="L25" i="1"/>
  <c r="K25" i="1"/>
  <c r="I25" i="1"/>
  <c r="H25" i="1"/>
  <c r="C25" i="1"/>
  <c r="B25" i="1"/>
  <c r="F225" i="17"/>
  <c r="F224" i="17"/>
  <c r="F223" i="17"/>
  <c r="F222" i="17"/>
  <c r="F220" i="17"/>
  <c r="F219" i="17"/>
  <c r="F218" i="17"/>
  <c r="F217" i="17"/>
  <c r="F216" i="17"/>
  <c r="Z23" i="1"/>
  <c r="AA23" i="1"/>
  <c r="AB23" i="1"/>
  <c r="AC23" i="1"/>
  <c r="AD23" i="1"/>
  <c r="AA21" i="1"/>
  <c r="X23" i="1"/>
  <c r="W23" i="1"/>
  <c r="U23" i="1"/>
  <c r="T23" i="1"/>
  <c r="R23" i="1"/>
  <c r="Q23" i="1"/>
  <c r="P23" i="1"/>
  <c r="O23" i="1"/>
  <c r="M23" i="1"/>
  <c r="L23" i="1"/>
  <c r="K23" i="1"/>
  <c r="I23" i="1"/>
  <c r="I21" i="1"/>
  <c r="B23" i="1"/>
  <c r="F201" i="17"/>
  <c r="F202" i="17"/>
  <c r="F210" i="17"/>
  <c r="F209" i="17"/>
  <c r="F208" i="17"/>
  <c r="F207" i="17"/>
  <c r="F205" i="17"/>
  <c r="F204" i="17"/>
  <c r="F203" i="17"/>
  <c r="F186" i="17"/>
  <c r="F190" i="17"/>
  <c r="F189" i="17"/>
  <c r="F188" i="17"/>
  <c r="F187" i="17"/>
  <c r="F195" i="17"/>
  <c r="F194" i="17"/>
  <c r="F193" i="17"/>
  <c r="F192" i="17"/>
  <c r="AD5" i="1"/>
  <c r="AC21" i="1"/>
  <c r="AD21" i="1"/>
  <c r="AD19" i="1"/>
  <c r="AB21" i="1"/>
  <c r="Z21" i="1"/>
  <c r="X21" i="1"/>
  <c r="W21" i="1"/>
  <c r="U21" i="1"/>
  <c r="T21" i="1"/>
  <c r="R21" i="1"/>
  <c r="Q21" i="1"/>
  <c r="P21" i="1"/>
  <c r="O21" i="1"/>
  <c r="M21" i="1"/>
  <c r="L21" i="1"/>
  <c r="L19" i="1"/>
  <c r="K21" i="1"/>
  <c r="I5" i="1"/>
  <c r="I19" i="1"/>
  <c r="H21" i="1"/>
  <c r="C21" i="1"/>
  <c r="B21" i="1"/>
  <c r="B19" i="1"/>
  <c r="D27" i="1" l="1"/>
  <c r="F25" i="1"/>
  <c r="G25" i="1"/>
  <c r="F23" i="1"/>
  <c r="G23" i="1"/>
  <c r="G21" i="1"/>
  <c r="F21" i="1"/>
  <c r="AD17" i="1"/>
  <c r="AC19" i="1"/>
  <c r="AC17" i="1"/>
  <c r="AB19" i="1"/>
  <c r="AB17" i="1"/>
  <c r="AA19" i="1"/>
  <c r="AA17" i="1"/>
  <c r="Z19" i="1"/>
  <c r="Z17" i="1"/>
  <c r="X19" i="1"/>
  <c r="W19" i="1"/>
  <c r="U19" i="1"/>
  <c r="T19" i="1"/>
  <c r="T17" i="1"/>
  <c r="R19" i="1"/>
  <c r="Q19" i="1"/>
  <c r="F19" i="1"/>
  <c r="G19" i="1"/>
  <c r="C19" i="1"/>
  <c r="M19" i="1" l="1"/>
  <c r="H19" i="1"/>
  <c r="K19" i="1"/>
  <c r="O19" i="1"/>
  <c r="P19" i="1"/>
  <c r="X17" i="1" l="1"/>
  <c r="W17" i="1"/>
  <c r="U17" i="1"/>
  <c r="AD15" i="1"/>
  <c r="AC15" i="1"/>
  <c r="AB15" i="1"/>
  <c r="AA15" i="1"/>
  <c r="Z15" i="1"/>
  <c r="X15" i="1"/>
  <c r="W15" i="1"/>
  <c r="U15" i="1"/>
  <c r="T15" i="1"/>
  <c r="R15" i="1"/>
  <c r="Q15" i="1"/>
  <c r="C17" i="1"/>
  <c r="C15" i="1"/>
  <c r="B17" i="1"/>
  <c r="B15" i="1"/>
  <c r="F8" i="17"/>
  <c r="F9" i="17"/>
  <c r="F165" i="17"/>
  <c r="F164" i="17"/>
  <c r="F163" i="17"/>
  <c r="F162" i="17"/>
  <c r="F160" i="17"/>
  <c r="F159" i="17"/>
  <c r="F158" i="17"/>
  <c r="F157" i="17"/>
  <c r="F156" i="17"/>
  <c r="F31" i="17"/>
  <c r="F30" i="17"/>
  <c r="F29" i="17"/>
  <c r="F28" i="17"/>
  <c r="F26" i="17"/>
  <c r="F25" i="17"/>
  <c r="F24" i="17"/>
  <c r="F23" i="17"/>
  <c r="F22" i="17"/>
  <c r="F17" i="17"/>
  <c r="F16" i="17"/>
  <c r="F15" i="17"/>
  <c r="F14" i="17"/>
  <c r="F12" i="17"/>
  <c r="F11" i="17"/>
  <c r="F10" i="17"/>
  <c r="F37" i="17"/>
  <c r="F38" i="17"/>
  <c r="F39" i="17"/>
  <c r="F40" i="17"/>
  <c r="F41" i="17"/>
  <c r="F43" i="17"/>
  <c r="F44" i="17"/>
  <c r="F45" i="17"/>
  <c r="F46" i="17"/>
  <c r="F239" i="17"/>
  <c r="F238" i="17"/>
  <c r="F237" i="17"/>
  <c r="F236" i="17"/>
  <c r="F234" i="17"/>
  <c r="F233" i="17"/>
  <c r="F232" i="17"/>
  <c r="F231" i="17"/>
  <c r="F230" i="17"/>
  <c r="F144" i="17"/>
  <c r="F143" i="17"/>
  <c r="F142" i="17"/>
  <c r="F141" i="17"/>
  <c r="F139" i="17"/>
  <c r="F138" i="17"/>
  <c r="F137" i="17"/>
  <c r="F136" i="17"/>
  <c r="F135" i="17"/>
  <c r="F111" i="17"/>
  <c r="F110" i="17"/>
  <c r="F109" i="17"/>
  <c r="F108" i="17"/>
  <c r="F106" i="17"/>
  <c r="F105" i="17"/>
  <c r="F104" i="17"/>
  <c r="F103" i="17"/>
  <c r="F102" i="17"/>
  <c r="F88" i="17"/>
  <c r="F87" i="17"/>
  <c r="F86" i="17"/>
  <c r="F85" i="17"/>
  <c r="F83" i="17"/>
  <c r="F82" i="17"/>
  <c r="F81" i="17"/>
  <c r="F80" i="17"/>
  <c r="F79" i="17"/>
  <c r="F63" i="17"/>
  <c r="F62" i="17"/>
  <c r="F61" i="17"/>
  <c r="F60" i="17"/>
  <c r="F58" i="17"/>
  <c r="F57" i="17"/>
  <c r="F56" i="17"/>
  <c r="F55" i="17"/>
  <c r="F54" i="17"/>
  <c r="C27" i="1" l="1"/>
  <c r="F15" i="1"/>
  <c r="G15" i="1"/>
  <c r="AA13" i="1"/>
  <c r="AB13" i="1"/>
  <c r="AA11" i="1"/>
  <c r="AB11" i="1"/>
  <c r="AA9" i="1"/>
  <c r="AB9" i="1"/>
  <c r="AA7" i="1"/>
  <c r="AB7" i="1"/>
  <c r="AA5" i="1"/>
  <c r="AB5" i="1"/>
  <c r="AA3" i="1"/>
  <c r="AA27" i="1" l="1"/>
  <c r="AB27" i="1"/>
  <c r="L13" i="1"/>
  <c r="L11" i="1"/>
  <c r="AD13" i="1"/>
  <c r="AC13" i="1"/>
  <c r="Z13" i="1"/>
  <c r="X13" i="1"/>
  <c r="W13" i="1"/>
  <c r="U13" i="1"/>
  <c r="T13" i="1"/>
  <c r="R13" i="1"/>
  <c r="Q13" i="1"/>
  <c r="P13" i="1"/>
  <c r="O13" i="1"/>
  <c r="M13" i="1"/>
  <c r="K13" i="1"/>
  <c r="I13" i="1"/>
  <c r="H13" i="1"/>
  <c r="B13" i="1"/>
  <c r="AD11" i="1"/>
  <c r="AC11" i="1"/>
  <c r="Z11" i="1"/>
  <c r="X11" i="1"/>
  <c r="W11" i="1"/>
  <c r="U11" i="1"/>
  <c r="T11" i="1"/>
  <c r="R11" i="1"/>
  <c r="Q11" i="1"/>
  <c r="K11" i="1"/>
  <c r="L9" i="1"/>
  <c r="P11" i="1"/>
  <c r="O11" i="1"/>
  <c r="M11" i="1"/>
  <c r="J27" i="1"/>
  <c r="I11" i="1"/>
  <c r="H11" i="1"/>
  <c r="B11" i="1"/>
  <c r="AD9" i="1"/>
  <c r="AC9" i="1"/>
  <c r="Z9" i="1"/>
  <c r="X9" i="1"/>
  <c r="W9" i="1"/>
  <c r="U9" i="1"/>
  <c r="T9" i="1"/>
  <c r="R9" i="1"/>
  <c r="Q9" i="1"/>
  <c r="K9" i="1"/>
  <c r="P9" i="1"/>
  <c r="O9" i="1"/>
  <c r="M9" i="1"/>
  <c r="H9" i="1"/>
  <c r="L7" i="1"/>
  <c r="B9" i="1"/>
  <c r="AD7" i="1"/>
  <c r="AC7" i="1"/>
  <c r="Z7" i="1"/>
  <c r="X7" i="1"/>
  <c r="W7" i="1"/>
  <c r="U7" i="1"/>
  <c r="T7" i="1"/>
  <c r="R7" i="1"/>
  <c r="Q7" i="1"/>
  <c r="P7" i="1"/>
  <c r="O7" i="1"/>
  <c r="M7" i="1"/>
  <c r="K7" i="1"/>
  <c r="L5" i="1"/>
  <c r="I7" i="1"/>
  <c r="H7" i="1"/>
  <c r="B7" i="1"/>
  <c r="AC5" i="1"/>
  <c r="Z5" i="1"/>
  <c r="X5" i="1"/>
  <c r="W5" i="1"/>
  <c r="U5" i="1"/>
  <c r="T5" i="1"/>
  <c r="R5" i="1"/>
  <c r="Q5" i="1"/>
  <c r="P5" i="1"/>
  <c r="O5" i="1"/>
  <c r="M5" i="1"/>
  <c r="K5" i="1"/>
  <c r="H5" i="1"/>
  <c r="B5" i="1"/>
  <c r="AD3" i="1"/>
  <c r="AC3" i="1"/>
  <c r="Z3" i="1"/>
  <c r="X3" i="1"/>
  <c r="W3" i="1"/>
  <c r="U3" i="1"/>
  <c r="T3" i="1"/>
  <c r="M27" i="1" l="1"/>
  <c r="P27" i="1"/>
  <c r="R27" i="1"/>
  <c r="X27" i="1"/>
  <c r="B27" i="1"/>
  <c r="G5" i="1"/>
  <c r="F5" i="1"/>
  <c r="G7" i="1"/>
  <c r="F7" i="1"/>
  <c r="G9" i="1"/>
  <c r="F9" i="1"/>
  <c r="F11" i="1"/>
  <c r="G11" i="1"/>
  <c r="F13" i="1"/>
  <c r="G13" i="1"/>
  <c r="H15" i="1"/>
  <c r="H27" i="1" s="1"/>
  <c r="I15" i="1"/>
  <c r="I27" i="1" s="1"/>
  <c r="M15" i="1"/>
  <c r="S27" i="1"/>
  <c r="L15" i="1"/>
  <c r="L27" i="1" s="1"/>
  <c r="K15" i="1"/>
  <c r="K27" i="1" s="1"/>
  <c r="P15" i="1"/>
  <c r="N27" i="1"/>
  <c r="O15" i="1"/>
  <c r="O27" i="1" s="1"/>
  <c r="Q27" i="1"/>
  <c r="AC27" i="1"/>
  <c r="U27" i="1"/>
  <c r="W27" i="1"/>
  <c r="Z27" i="1"/>
  <c r="AD27" i="1"/>
  <c r="T27" i="1"/>
  <c r="V27" i="1"/>
  <c r="G27" i="1" l="1"/>
  <c r="F27" i="1"/>
</calcChain>
</file>

<file path=xl/comments1.xml><?xml version="1.0" encoding="utf-8"?>
<comments xmlns="http://schemas.openxmlformats.org/spreadsheetml/2006/main">
  <authors>
    <author>Peter Fedor</author>
  </authors>
  <commentList>
    <comment ref="R4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kopec 15.3 m/s
</t>
        </r>
      </text>
    </comment>
    <comment ref="T40" authorId="0" shapeId="0">
      <text>
        <r>
          <rPr>
            <b/>
            <sz val="9"/>
            <color indexed="81"/>
            <rFont val="Tahoma"/>
            <family val="2"/>
            <charset val="238"/>
          </rPr>
          <t>kopec 7.6 m/s (2 hod. priemer)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57" authorId="0" shapeId="0">
      <text>
        <r>
          <rPr>
            <b/>
            <sz val="9"/>
            <color indexed="81"/>
            <rFont val="Tahoma"/>
            <family val="2"/>
            <charset val="238"/>
          </rPr>
          <t>kopec 7.7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57" authorId="0" shapeId="0">
      <text>
        <r>
          <rPr>
            <b/>
            <sz val="9"/>
            <color indexed="81"/>
            <rFont val="Tahoma"/>
            <family val="2"/>
            <charset val="238"/>
          </rPr>
          <t>kopec 4.1 m/s (1 hod. priemer)</t>
        </r>
      </text>
    </comment>
    <comment ref="R75" authorId="0" shapeId="0">
      <text>
        <r>
          <rPr>
            <b/>
            <sz val="9"/>
            <color indexed="81"/>
            <rFont val="Tahoma"/>
            <family val="2"/>
            <charset val="238"/>
          </rPr>
          <t>Kopec 12.6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75" authorId="0" shapeId="0">
      <text>
        <r>
          <rPr>
            <b/>
            <sz val="9"/>
            <color indexed="81"/>
            <rFont val="Tahoma"/>
            <family val="2"/>
            <charset val="238"/>
          </rPr>
          <t>Kopec 5.8 m/s (1 h priemer)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84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kopec 15 m/s (15:00-15:20 SEČ) studený front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84" authorId="0" shapeId="0">
      <text>
        <r>
          <rPr>
            <b/>
            <sz val="9"/>
            <color indexed="81"/>
            <rFont val="Tahoma"/>
            <family val="2"/>
            <charset val="238"/>
          </rPr>
          <t>kopec 7.8 m/s (15:00-15:20 SEČ) studený front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86" authorId="0" shapeId="0">
      <text>
        <r>
          <rPr>
            <b/>
            <sz val="9"/>
            <color indexed="81"/>
            <rFont val="Tahoma"/>
            <family val="2"/>
            <charset val="238"/>
          </rPr>
          <t>kopec 14.2 m/s (13:15-14:15 SEČ)</t>
        </r>
      </text>
    </comment>
    <comment ref="T86" authorId="0" shapeId="0">
      <text>
        <r>
          <rPr>
            <b/>
            <sz val="9"/>
            <color indexed="81"/>
            <rFont val="Tahoma"/>
            <family val="2"/>
            <charset val="238"/>
          </rPr>
          <t>Kopec 7.3 m/s (13:15-14:15 SEČ)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9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zamračené s vysokou oblačnosťou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93" authorId="0" shapeId="0">
      <text>
        <r>
          <rPr>
            <b/>
            <sz val="9"/>
            <color indexed="81"/>
            <rFont val="Tahoma"/>
            <family val="2"/>
            <charset val="238"/>
          </rPr>
          <t>vysoká oblačnosť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94" authorId="0" shapeId="0">
      <text>
        <r>
          <rPr>
            <b/>
            <sz val="9"/>
            <color indexed="81"/>
            <rFont val="Tahoma"/>
            <family val="2"/>
            <charset val="238"/>
          </rPr>
          <t>Kopec 16.9 m/s (14:20-16:15 LSEČ)</t>
        </r>
      </text>
    </comment>
    <comment ref="T94" authorId="0" shapeId="0">
      <text>
        <r>
          <rPr>
            <b/>
            <sz val="9"/>
            <color indexed="81"/>
            <rFont val="Tahoma"/>
            <family val="2"/>
            <charset val="238"/>
          </rPr>
          <t>Kopec 9.2 m/s (14:20-16:15 LSEČ)</t>
        </r>
      </text>
    </comment>
    <comment ref="AA9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saharský prach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97" authorId="0" shapeId="0">
      <text>
        <r>
          <rPr>
            <b/>
            <sz val="9"/>
            <color indexed="81"/>
            <rFont val="Tahoma"/>
            <family val="2"/>
            <charset val="238"/>
          </rPr>
          <t>saharský prach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98" authorId="0" shapeId="0">
      <text>
        <r>
          <rPr>
            <b/>
            <sz val="9"/>
            <color indexed="81"/>
            <rFont val="Tahoma"/>
            <family val="2"/>
            <charset val="238"/>
          </rPr>
          <t>saharský prach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112" authorId="0" shapeId="0">
      <text>
        <r>
          <rPr>
            <b/>
            <sz val="9"/>
            <color indexed="81"/>
            <rFont val="Tahoma"/>
            <family val="2"/>
            <charset val="238"/>
          </rPr>
          <t>prízemný mráz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140" authorId="0" shapeId="0">
      <text>
        <r>
          <rPr>
            <b/>
            <sz val="9"/>
            <color indexed="81"/>
            <rFont val="Tahoma"/>
            <family val="2"/>
            <charset val="238"/>
          </rPr>
          <t>zamrznutý dážď/snehové krúpky</t>
        </r>
      </text>
    </comment>
  </commentList>
</comments>
</file>

<file path=xl/comments2.xml><?xml version="1.0" encoding="utf-8"?>
<comments xmlns="http://schemas.openxmlformats.org/spreadsheetml/2006/main">
  <authors>
    <author>Peter Fedor</author>
  </authors>
  <commentList>
    <comment ref="C48" authorId="0" shapeId="0">
      <text>
        <r>
          <rPr>
            <b/>
            <sz val="9"/>
            <color indexed="81"/>
            <rFont val="Tahoma"/>
            <family val="2"/>
            <charset val="238"/>
          </rPr>
          <t>pred studeným frontom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8" authorId="0" shapeId="0">
      <text>
        <r>
          <rPr>
            <b/>
            <sz val="9"/>
            <color indexed="81"/>
            <rFont val="Tahoma"/>
            <family val="2"/>
            <charset val="238"/>
          </rPr>
          <t>podľa fotiek a smeru postupu, zanikajúca LP supercela (left mover)?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49" authorId="0" shapeId="0">
      <text>
        <r>
          <rPr>
            <b/>
            <sz val="9"/>
            <color indexed="81"/>
            <rFont val="Tahoma"/>
            <family val="2"/>
            <charset val="238"/>
          </rPr>
          <t>pred studeným frontom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9" authorId="0" shapeId="0">
      <text>
        <r>
          <rPr>
            <b/>
            <sz val="9"/>
            <color indexed="81"/>
            <rFont val="Tahoma"/>
            <family val="2"/>
            <charset val="238"/>
          </rPr>
          <t>HP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50" authorId="0" shapeId="0">
      <text>
        <r>
          <rPr>
            <b/>
            <sz val="9"/>
            <color indexed="81"/>
            <rFont val="Tahoma"/>
            <family val="2"/>
            <charset val="238"/>
          </rPr>
          <t>pred studeným frontom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93" authorId="0" shapeId="0">
      <text>
        <r>
          <rPr>
            <b/>
            <sz val="9"/>
            <color indexed="81"/>
            <rFont val="Tahoma"/>
            <family val="2"/>
            <charset val="238"/>
          </rPr>
          <t>prevažná časť CC blesky z nákovy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16" authorId="0" shapeId="0">
      <text>
        <r>
          <rPr>
            <b/>
            <sz val="9"/>
            <color indexed="81"/>
            <rFont val="Tahoma"/>
            <family val="2"/>
            <charset val="238"/>
          </rPr>
          <t>možná supercela, left mover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19" authorId="0" shapeId="0">
      <text>
        <r>
          <rPr>
            <b/>
            <sz val="9"/>
            <color indexed="81"/>
            <rFont val="Tahoma"/>
            <family val="2"/>
            <charset val="238"/>
          </rPr>
          <t>left mover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23" authorId="0" shapeId="0">
      <text>
        <r>
          <rPr>
            <b/>
            <sz val="9"/>
            <color indexed="81"/>
            <rFont val="Tahoma"/>
            <family val="2"/>
            <charset val="238"/>
          </rPr>
          <t>LP supercela?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52" authorId="0" shapeId="0">
      <text>
        <r>
          <rPr>
            <b/>
            <sz val="9"/>
            <color indexed="81"/>
            <rFont val="Tahoma"/>
            <family val="2"/>
            <charset val="238"/>
          </rPr>
          <t>vnorené supercely</t>
        </r>
      </text>
    </comment>
    <comment ref="I152" authorId="0" shapeId="0">
      <text>
        <r>
          <rPr>
            <b/>
            <sz val="9"/>
            <color indexed="81"/>
            <rFont val="Tahoma"/>
            <family val="2"/>
            <charset val="238"/>
          </rPr>
          <t>kopec 13 m/s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1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maximálny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 vetra v čase výskytu búrky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3" authorId="0" shapeId="0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4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maximálna intenzita zrážok</t>
        </r>
      </text>
    </comment>
    <comment ref="A245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maximálny priemer krúp/výška napadnutej vrstvy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6" authorId="0" shapeId="0">
      <text>
        <r>
          <rPr>
            <b/>
            <sz val="9"/>
            <color indexed="81"/>
            <rFont val="Tahoma"/>
            <family val="2"/>
            <charset val="238"/>
          </rPr>
          <t>množstvo novonapadnutého snehu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7" authorId="0" shapeId="0">
      <text>
        <r>
          <rPr>
            <b/>
            <sz val="9"/>
            <color indexed="81"/>
            <rFont val="Tahoma"/>
            <family val="2"/>
            <charset val="238"/>
          </rPr>
          <t>počet bleskov podľa detekcie blitzortung (vzdialenosť úderu pod 20 km od pozorovacieho miesta)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248" authorId="0" shapeId="0">
      <text>
        <r>
          <rPr>
            <b/>
            <sz val="9"/>
            <color indexed="81"/>
            <rFont val="Tahoma"/>
            <family val="2"/>
            <charset val="238"/>
          </rPr>
          <t>približná maximálna odrazivosť bunky na radare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Peter Fedor</author>
  </authors>
  <commentList>
    <comment ref="A2" authorId="0" shapeId="0">
      <text>
        <r>
          <rPr>
            <sz val="9"/>
            <color indexed="81"/>
            <rFont val="Tahoma"/>
            <family val="2"/>
            <charset val="238"/>
          </rPr>
          <t xml:space="preserve">časy sú v letnom a zimnom (miestnom) čase
</t>
        </r>
      </text>
    </commen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nameraná teplota počas mesiaca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Najnižšia nameraná teplota počas mesiaca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Priemerná teplota 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teplota (priemer údajov zapísaných v intervale 1 minúta)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Maximálna nameraná teplota rosného bodu počas mesiaca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38"/>
          </rPr>
          <t>Minimálna nameraná teplota rosného bodu počas mesiaca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teplota rosného bodu (priemer údajov zapísaných v intervale 5 minút)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vlhkosť vzduchu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Najnižšia vlhkosť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vlhkosť vzduchu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38"/>
          </rPr>
          <t>Najnižšia hodnota tlaku vzduchu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hodnota tlaku vzduchu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Najvyšší zaznamenaný náraz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38"/>
          </rPr>
          <t>Priemerná rýchlosť vetra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W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Najvyššia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Najnižšia priemerná rýchlosť vetra behom 24 hod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38"/>
          </rPr>
          <t>smer vetra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Najvyššia intenzita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38"/>
          </rPr>
          <t>najvyšší úhrn zrážok v jeden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B2" authorId="0" shapeId="0">
      <text>
        <r>
          <rPr>
            <b/>
            <sz val="9"/>
            <color indexed="81"/>
            <rFont val="Tahoma"/>
            <family val="2"/>
            <charset val="238"/>
          </rPr>
          <t>Celkové množstvo zrážok</t>
        </r>
      </text>
    </comment>
    <comment ref="AC2" authorId="0" shapeId="0">
      <text>
        <r>
          <rPr>
            <b/>
            <sz val="9"/>
            <color indexed="81"/>
            <rFont val="Tahoma"/>
            <family val="2"/>
            <charset val="238"/>
          </rPr>
          <t>najväčšie množstvo snehu napadnutého behom 24 hodín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D2" authorId="0" shapeId="0">
      <text>
        <r>
          <rPr>
            <b/>
            <sz val="9"/>
            <color indexed="81"/>
            <rFont val="Tahoma"/>
            <family val="2"/>
            <charset val="238"/>
          </rPr>
          <t>Najväčšia výška snehovej pokrývky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Peter Fedor</author>
  </authors>
  <commentList>
    <comment ref="B2" authorId="0" shapeId="0">
      <text>
        <r>
          <rPr>
            <b/>
            <sz val="9"/>
            <color indexed="81"/>
            <rFont val="Tahoma"/>
            <family val="2"/>
            <charset val="238"/>
          </rPr>
          <t>deň, keď najvyššia teplota nepresiahne   
-10 °C.</t>
        </r>
      </text>
    </comment>
    <comment ref="C2" authorId="0" shapeId="0">
      <text>
        <r>
          <rPr>
            <b/>
            <sz val="9"/>
            <color indexed="81"/>
            <rFont val="Tahoma"/>
            <family val="2"/>
            <charset val="238"/>
          </rPr>
          <t>deň, keď najvyššia teplota nepresiahne 0 °C.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výskytom teploty nižšej ako 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deň, keď najvyššia teplota presiahne  25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  <charset val="238"/>
          </rPr>
          <t>deň, keď najvyššia teplota presiahne 30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  <charset val="238"/>
          </rPr>
          <t>noc, keď najnižšia teplota presahuje 20 °C.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  <charset val="238"/>
          </rPr>
          <t>Búrkové dni (počuteľný hrom)</t>
        </r>
      </text>
    </comment>
    <comment ref="I2" authorId="0" shapeId="0">
      <text>
        <r>
          <rPr>
            <b/>
            <sz val="9"/>
            <color indexed="81"/>
            <rFont val="Tahoma"/>
            <family val="2"/>
            <charset val="238"/>
          </rPr>
          <t>búrka vzdialená menej ako 3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J2" authorId="0" shapeId="0">
      <text>
        <r>
          <rPr>
            <b/>
            <sz val="9"/>
            <color indexed="81"/>
            <rFont val="Tahoma"/>
            <family val="2"/>
            <charset val="238"/>
          </rPr>
          <t>búrky vzdielené 3-5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  <charset val="238"/>
          </rPr>
          <t>búrky vzdielené 5-15 km od pozorovacieho miesta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L2" authorId="0" shapeId="0">
      <text>
        <r>
          <rPr>
            <b/>
            <sz val="9"/>
            <color indexed="81"/>
            <rFont val="Tahoma"/>
            <family val="2"/>
            <charset val="238"/>
          </rPr>
          <t>všetky búrky</t>
        </r>
      </text>
    </comment>
    <comment ref="M2" authorId="0" shapeId="0">
      <text>
        <r>
          <rPr>
            <b/>
            <sz val="9"/>
            <color indexed="81"/>
            <rFont val="Tahoma"/>
            <family val="2"/>
            <charset val="238"/>
          </rPr>
          <t>6 hod nepretržitý slnečný svit</t>
        </r>
      </text>
    </comment>
    <comment ref="N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dohľadnosťou nižšou ako 1 km.</t>
        </r>
      </text>
    </comment>
    <comment ref="O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 bezoblačnou oblohou ( 0/8 až 1/8 pokrytie oblohy oblačnosťou)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Q2" authorId="0" shapeId="0">
      <text>
        <r>
          <rPr>
            <b/>
            <sz val="9"/>
            <color indexed="81"/>
            <rFont val="Tahoma"/>
            <family val="2"/>
            <charset val="238"/>
          </rPr>
          <t>Deň so zamračenou oblohou (8/8 pokrytie oblohy oblačnosťou)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akéhokoľvek typu zrážok v daný deň</t>
        </r>
      </text>
    </comment>
    <comment ref="T2" authorId="0" shapeId="0">
      <text>
        <r>
          <rPr>
            <b/>
            <sz val="9"/>
            <color indexed="81"/>
            <rFont val="Tahoma"/>
            <family val="2"/>
            <charset val="238"/>
          </rPr>
          <t>nemerateľné (malé) množstvo zrážok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  <charset val="238"/>
          </rPr>
          <t>merateľné zrážky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kvapalných zrážok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Y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sneženia, zmrznutého dažďa alebo snehových zŕn v daný deň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  <charset val="238"/>
          </rPr>
          <t>súvislá snehová pokrývka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A2" authorId="0" shapeId="0">
      <text>
        <r>
          <rPr>
            <b/>
            <sz val="9"/>
            <color indexed="81"/>
            <rFont val="Tahoma"/>
            <family val="2"/>
            <charset val="238"/>
          </rPr>
          <t>výskyt krupobita - Ľadové zrážky s priemerom nad 5 mm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<sst xmlns="http://schemas.openxmlformats.org/spreadsheetml/2006/main" count="1704" uniqueCount="444">
  <si>
    <t>Dátum</t>
  </si>
  <si>
    <t>Mesiac</t>
  </si>
  <si>
    <t>Teplota vzduchu</t>
  </si>
  <si>
    <r>
      <t>T</t>
    </r>
    <r>
      <rPr>
        <sz val="8"/>
        <color theme="1"/>
        <rFont val="Calibri"/>
        <family val="2"/>
        <charset val="238"/>
        <scheme val="minor"/>
      </rPr>
      <t>max</t>
    </r>
  </si>
  <si>
    <r>
      <t>T</t>
    </r>
    <r>
      <rPr>
        <sz val="8"/>
        <color theme="1"/>
        <rFont val="Calibri"/>
        <family val="2"/>
        <charset val="238"/>
        <scheme val="minor"/>
      </rPr>
      <t>min</t>
    </r>
  </si>
  <si>
    <t>Rosný bod</t>
  </si>
  <si>
    <r>
      <t>T</t>
    </r>
    <r>
      <rPr>
        <sz val="8"/>
        <color theme="1"/>
        <rFont val="Calibri"/>
        <family val="2"/>
        <charset val="238"/>
        <scheme val="minor"/>
      </rPr>
      <t>pr.</t>
    </r>
  </si>
  <si>
    <t>Tlak vzduchu</t>
  </si>
  <si>
    <r>
      <t>P</t>
    </r>
    <r>
      <rPr>
        <sz val="8"/>
        <color theme="1"/>
        <rFont val="Calibri"/>
        <family val="2"/>
        <charset val="238"/>
        <scheme val="minor"/>
      </rPr>
      <t>max</t>
    </r>
  </si>
  <si>
    <r>
      <t>P</t>
    </r>
    <r>
      <rPr>
        <sz val="8"/>
        <color theme="1"/>
        <rFont val="Calibri"/>
        <family val="2"/>
        <charset val="238"/>
        <scheme val="minor"/>
      </rPr>
      <t>min</t>
    </r>
  </si>
  <si>
    <t>Vietor</t>
  </si>
  <si>
    <t>max náraz</t>
  </si>
  <si>
    <t>pr. Rýchlosť</t>
  </si>
  <si>
    <t>pr. Smer</t>
  </si>
  <si>
    <t>Zrážky</t>
  </si>
  <si>
    <t>typ</t>
  </si>
  <si>
    <t>intenzita</t>
  </si>
  <si>
    <t>množstvo</t>
  </si>
  <si>
    <t>sneh. Pokrývka</t>
  </si>
  <si>
    <t>Oblačnosť, ostatné javy</t>
  </si>
  <si>
    <r>
      <t>Td</t>
    </r>
    <r>
      <rPr>
        <sz val="8"/>
        <color theme="1"/>
        <rFont val="Calibri"/>
        <family val="2"/>
        <charset val="238"/>
        <scheme val="minor"/>
      </rPr>
      <t>max</t>
    </r>
  </si>
  <si>
    <r>
      <t>Td</t>
    </r>
    <r>
      <rPr>
        <sz val="8"/>
        <color theme="1"/>
        <rFont val="Calibri"/>
        <family val="2"/>
        <charset val="238"/>
        <scheme val="minor"/>
      </rPr>
      <t>min</t>
    </r>
  </si>
  <si>
    <t>max. intenzita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</si>
  <si>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</si>
  <si>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</si>
  <si>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</si>
  <si>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</si>
  <si>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</si>
  <si>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</si>
  <si>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</si>
  <si>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</si>
  <si>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</si>
  <si>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</si>
  <si>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</si>
  <si>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</si>
  <si>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Vlhkosť vzduchu</t>
  </si>
  <si>
    <t>Vlhkosť</t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</si>
  <si>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min.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</si>
  <si>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max.</t>
    </r>
  </si>
  <si>
    <r>
      <t>H</t>
    </r>
    <r>
      <rPr>
        <sz val="8"/>
        <color theme="1"/>
        <rFont val="Calibri"/>
        <family val="2"/>
        <charset val="238"/>
        <scheme val="minor"/>
      </rPr>
      <t>min</t>
    </r>
  </si>
  <si>
    <r>
      <t>H</t>
    </r>
    <r>
      <rPr>
        <sz val="8"/>
        <color theme="1"/>
        <rFont val="Calibri"/>
        <family val="2"/>
        <charset val="238"/>
        <scheme val="minor"/>
      </rPr>
      <t>max</t>
    </r>
  </si>
  <si>
    <t>priem. Rýchlosť</t>
  </si>
  <si>
    <t>krúpy</t>
  </si>
  <si>
    <t>J</t>
  </si>
  <si>
    <t>JV</t>
  </si>
  <si>
    <t>SZ</t>
  </si>
  <si>
    <t>S</t>
  </si>
  <si>
    <t>JZ</t>
  </si>
  <si>
    <t>max pr. Rýchlosť</t>
  </si>
  <si>
    <t>JJZ</t>
  </si>
  <si>
    <t>prevažujúci smer vetra</t>
  </si>
  <si>
    <t>max rýchlosť</t>
  </si>
  <si>
    <t>10 m/s &lt;=&gt; 15 m/s</t>
  </si>
  <si>
    <t>15 m/s &lt;=&gt; 20 m/s</t>
  </si>
  <si>
    <t>20 m/s &lt;=&gt; 25 m/s</t>
  </si>
  <si>
    <t>0 m/s &lt;=&gt; 5 m/s</t>
  </si>
  <si>
    <t>zrážky:</t>
  </si>
  <si>
    <t>intenzita:</t>
  </si>
  <si>
    <t>0 mm &lt;=&gt; 5 mm</t>
  </si>
  <si>
    <t>5 mm &lt;=&gt; 10 mm</t>
  </si>
  <si>
    <t>10 mm &lt;=&gt; 15 mm</t>
  </si>
  <si>
    <t>15 mm &lt;=&gt; 30 mm</t>
  </si>
  <si>
    <t>30 mm &lt;=&gt; 45 mm</t>
  </si>
  <si>
    <t>45 mm &lt;=&gt; 60 mm</t>
  </si>
  <si>
    <t>60 mm &lt;=&gt; 80 mm</t>
  </si>
  <si>
    <t>80 mm &lt;</t>
  </si>
  <si>
    <t>0 mm/h &lt;=&gt; 5 mm/h</t>
  </si>
  <si>
    <t>5 mm/h &lt;=&gt; 15 mm/h</t>
  </si>
  <si>
    <t>15 mm/h &lt;=&gt; 30 mm/h</t>
  </si>
  <si>
    <t>30 mm/h &lt;=&gt; 50 mm/h</t>
  </si>
  <si>
    <t>0 cm &lt;=&gt; 1 cm</t>
  </si>
  <si>
    <t>1cm &lt;=&gt; 3cm</t>
  </si>
  <si>
    <t>3 cm &lt;=&gt; 5 cm</t>
  </si>
  <si>
    <t>10 cm &lt;=&gt; 15 cm</t>
  </si>
  <si>
    <t>15 cm &lt;=&gt; 20 cm</t>
  </si>
  <si>
    <t>20 cm &lt;=&gt; 30 cm</t>
  </si>
  <si>
    <t>30 cm &lt;</t>
  </si>
  <si>
    <t>sneh:</t>
  </si>
  <si>
    <t>krúpy:</t>
  </si>
  <si>
    <t>15 mm &lt;=&gt; 20 mm</t>
  </si>
  <si>
    <t>20 mm &lt;=&gt; 30 mm</t>
  </si>
  <si>
    <t>40 mm &lt;=&gt; 50 mm</t>
  </si>
  <si>
    <t>30 mm &lt;=&gt;  40 mm</t>
  </si>
  <si>
    <t>50 mm &lt;</t>
  </si>
  <si>
    <t>Vysvetlivky:</t>
  </si>
  <si>
    <t>Z</t>
  </si>
  <si>
    <t>0 mm</t>
  </si>
  <si>
    <t>0 mm/h</t>
  </si>
  <si>
    <t>0 cm</t>
  </si>
  <si>
    <t>JJV</t>
  </si>
  <si>
    <t>150 mm/h &lt;</t>
  </si>
  <si>
    <t>50 mm/h &lt;=&gt; 90 mm/h</t>
  </si>
  <si>
    <t>90 mm/h &lt;=&gt; 150 mm/h</t>
  </si>
  <si>
    <t>SSV</t>
  </si>
  <si>
    <t>SV</t>
  </si>
  <si>
    <t>VSV</t>
  </si>
  <si>
    <t>V</t>
  </si>
  <si>
    <t>VJV</t>
  </si>
  <si>
    <t>ZJZ</t>
  </si>
  <si>
    <t>ZSZ</t>
  </si>
  <si>
    <t>SSZ</t>
  </si>
  <si>
    <r>
      <t>P</t>
    </r>
    <r>
      <rPr>
        <sz val="8"/>
        <color theme="1"/>
        <rFont val="Calibri"/>
        <family val="2"/>
        <charset val="238"/>
        <scheme val="minor"/>
      </rPr>
      <t>pr. (5 min)</t>
    </r>
  </si>
  <si>
    <r>
      <t>H</t>
    </r>
    <r>
      <rPr>
        <sz val="8"/>
        <color theme="1"/>
        <rFont val="Calibri"/>
        <family val="2"/>
        <charset val="238"/>
        <scheme val="minor"/>
      </rPr>
      <t>pr.5min</t>
    </r>
  </si>
  <si>
    <r>
      <t>T</t>
    </r>
    <r>
      <rPr>
        <sz val="8"/>
        <color theme="1"/>
        <rFont val="Calibri"/>
        <family val="2"/>
        <charset val="238"/>
        <scheme val="minor"/>
      </rPr>
      <t>dpr.5min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</si>
  <si>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 5 min</t>
    </r>
  </si>
  <si>
    <r>
      <t>Td</t>
    </r>
    <r>
      <rPr>
        <sz val="10"/>
        <color theme="1"/>
        <rFont val="Calibri"/>
        <family val="2"/>
        <charset val="238"/>
        <scheme val="minor"/>
      </rPr>
      <t>pr</t>
    </r>
    <r>
      <rPr>
        <sz val="11"/>
        <color theme="1"/>
        <rFont val="Calibri"/>
        <family val="2"/>
        <charset val="238"/>
        <scheme val="minor"/>
      </rPr>
      <t xml:space="preserve">. </t>
    </r>
    <r>
      <rPr>
        <sz val="8"/>
        <color theme="1"/>
        <rFont val="Calibri"/>
        <family val="2"/>
        <charset val="238"/>
        <scheme val="minor"/>
      </rPr>
      <t>5 min</t>
    </r>
  </si>
  <si>
    <r>
      <t>P</t>
    </r>
    <r>
      <rPr>
        <sz val="8"/>
        <color theme="1"/>
        <rFont val="Calibri"/>
        <family val="2"/>
        <charset val="238"/>
        <scheme val="minor"/>
      </rPr>
      <t>pr. 5 min</t>
    </r>
  </si>
  <si>
    <r>
      <t>T</t>
    </r>
    <r>
      <rPr>
        <sz val="8"/>
        <color theme="1"/>
        <rFont val="Calibri"/>
        <family val="2"/>
        <charset val="238"/>
        <scheme val="minor"/>
      </rPr>
      <t>pr.1min</t>
    </r>
  </si>
  <si>
    <t>nový sneh</t>
  </si>
  <si>
    <r>
      <t>T</t>
    </r>
    <r>
      <rPr>
        <sz val="8"/>
        <color theme="1"/>
        <rFont val="Calibri"/>
        <family val="2"/>
        <charset val="238"/>
        <scheme val="minor"/>
      </rPr>
      <t>pr. 1 min</t>
    </r>
  </si>
  <si>
    <r>
      <t>T</t>
    </r>
    <r>
      <rPr>
        <sz val="8"/>
        <color theme="1"/>
        <rFont val="Calibri"/>
        <family val="2"/>
        <charset val="238"/>
        <scheme val="minor"/>
      </rPr>
      <t>20:34</t>
    </r>
  </si>
  <si>
    <r>
      <t>T</t>
    </r>
    <r>
      <rPr>
        <sz val="8"/>
        <color theme="1"/>
        <rFont val="Calibri"/>
        <family val="2"/>
        <charset val="238"/>
        <scheme val="minor"/>
      </rPr>
      <t>13:34</t>
    </r>
  </si>
  <si>
    <r>
      <t>T</t>
    </r>
    <r>
      <rPr>
        <sz val="8"/>
        <color theme="1"/>
        <rFont val="Calibri"/>
        <family val="2"/>
        <charset val="238"/>
        <scheme val="minor"/>
      </rPr>
      <t>6:34</t>
    </r>
  </si>
  <si>
    <t>min pr. Rýchlosť</t>
  </si>
  <si>
    <t>Tropické noci</t>
  </si>
  <si>
    <t>Letné dni</t>
  </si>
  <si>
    <t>Tropické dni</t>
  </si>
  <si>
    <t>Mrazové dni</t>
  </si>
  <si>
    <t>Ľadové dni</t>
  </si>
  <si>
    <t>Arktické dni</t>
  </si>
  <si>
    <t>Búrky</t>
  </si>
  <si>
    <t>Rozdelenie dní podľa teploty vzduchu</t>
  </si>
  <si>
    <t>búrky</t>
  </si>
  <si>
    <t>Marec:</t>
  </si>
  <si>
    <t>Apríl:</t>
  </si>
  <si>
    <t>Máj:</t>
  </si>
  <si>
    <t>Február:</t>
  </si>
  <si>
    <t>Január:</t>
  </si>
  <si>
    <t>Júl:</t>
  </si>
  <si>
    <t>Jún:</t>
  </si>
  <si>
    <t>August:</t>
  </si>
  <si>
    <t>September:</t>
  </si>
  <si>
    <t>vzd. búrky</t>
  </si>
  <si>
    <t>blízke búrky</t>
  </si>
  <si>
    <t>priame búrky</t>
  </si>
  <si>
    <r>
      <rPr>
        <sz val="12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pr.max</t>
    </r>
  </si>
  <si>
    <r>
      <rPr>
        <sz val="11"/>
        <color theme="1"/>
        <rFont val="Calibri"/>
        <family val="2"/>
        <charset val="238"/>
        <scheme val="minor"/>
      </rPr>
      <t>T</t>
    </r>
    <r>
      <rPr>
        <sz val="8"/>
        <color theme="1"/>
        <rFont val="Calibri"/>
        <family val="2"/>
        <charset val="238"/>
        <scheme val="minor"/>
      </rPr>
      <t>pr.min</t>
    </r>
  </si>
  <si>
    <r>
      <rPr>
        <sz val="11"/>
        <color theme="1"/>
        <rFont val="Calibri"/>
        <family val="2"/>
        <charset val="238"/>
        <scheme val="minor"/>
      </rPr>
      <t>H</t>
    </r>
    <r>
      <rPr>
        <sz val="8"/>
        <color theme="1"/>
        <rFont val="Calibri"/>
        <family val="2"/>
        <charset val="238"/>
        <scheme val="minor"/>
      </rPr>
      <t>pr.max</t>
    </r>
  </si>
  <si>
    <r>
      <t>H</t>
    </r>
    <r>
      <rPr>
        <sz val="8"/>
        <color theme="1"/>
        <rFont val="Calibri"/>
        <family val="2"/>
        <charset val="238"/>
        <scheme val="minor"/>
      </rPr>
      <t>pr.min</t>
    </r>
  </si>
  <si>
    <r>
      <t>H</t>
    </r>
    <r>
      <rPr>
        <sz val="8"/>
        <color theme="1"/>
        <rFont val="Calibri"/>
        <family val="2"/>
        <charset val="238"/>
        <scheme val="minor"/>
      </rPr>
      <t>max. (99%)</t>
    </r>
  </si>
  <si>
    <t>max 24h úhrn</t>
  </si>
  <si>
    <t>Čas (UTC)</t>
  </si>
  <si>
    <t>Poveternostná situácia</t>
  </si>
  <si>
    <t>Informácie o búrke</t>
  </si>
  <si>
    <t>Informácie o postupe</t>
  </si>
  <si>
    <t>Hydrometeory</t>
  </si>
  <si>
    <t>Elektrometeory</t>
  </si>
  <si>
    <t>Poznámky</t>
  </si>
  <si>
    <t>Jav</t>
  </si>
  <si>
    <t>typ búrky</t>
  </si>
  <si>
    <t>Odrazivosť</t>
  </si>
  <si>
    <t>postup</t>
  </si>
  <si>
    <t>smer</t>
  </si>
  <si>
    <t>náraz</t>
  </si>
  <si>
    <t>priemer</t>
  </si>
  <si>
    <t>sneh</t>
  </si>
  <si>
    <t>najbližší úder</t>
  </si>
  <si>
    <t>hrom</t>
  </si>
  <si>
    <t>počuteľný hrom - búrka</t>
  </si>
  <si>
    <t>W - búrkový deň</t>
  </si>
  <si>
    <t>P - priama búrka</t>
  </si>
  <si>
    <t>L - blízka búrka (3-5 km)</t>
  </si>
  <si>
    <t>V - vzdialená búrka (5-15km)</t>
  </si>
  <si>
    <t>D - dážď</t>
  </si>
  <si>
    <t>S - sneženie</t>
  </si>
  <si>
    <t>K - krupobitie</t>
  </si>
  <si>
    <t>Z - zrážky</t>
  </si>
  <si>
    <t>Vietor max:</t>
  </si>
  <si>
    <t>5 m/s &lt;=&gt; 10 m/s</t>
  </si>
  <si>
    <t>25 m/s &lt;=&gt; 30 m/s</t>
  </si>
  <si>
    <t>30 m/s &lt;</t>
  </si>
  <si>
    <t>vietor priemer:</t>
  </si>
  <si>
    <t>0 m/s &lt;=&gt; 2 m/s</t>
  </si>
  <si>
    <t>2 m/s &lt;=&gt; 5 m/s</t>
  </si>
  <si>
    <t>5 m/s &lt;=&gt; 8 m/s</t>
  </si>
  <si>
    <t>8 m/s &lt;=&gt; 11 m/s</t>
  </si>
  <si>
    <t>11 m/s &lt;=&gt; 13 m/s</t>
  </si>
  <si>
    <t>13 m/s &lt;=&gt; 15 m/s</t>
  </si>
  <si>
    <t>15 m/s &lt;</t>
  </si>
  <si>
    <t>5 cm &lt;=&gt; 10 cm</t>
  </si>
  <si>
    <t>Blesky</t>
  </si>
  <si>
    <t>1 &lt;=&gt; 10</t>
  </si>
  <si>
    <t>10 &lt;=&gt; 50</t>
  </si>
  <si>
    <t>50 &lt;=&gt; 350</t>
  </si>
  <si>
    <t>350 &lt;=&gt; 700</t>
  </si>
  <si>
    <t xml:space="preserve">700 &lt;=&gt; 1200 </t>
  </si>
  <si>
    <t>1200 &lt;=&gt; 1800</t>
  </si>
  <si>
    <t>1800 &lt;=&gt; 2500</t>
  </si>
  <si>
    <t>2500 &lt;</t>
  </si>
  <si>
    <t>30-40 dBz</t>
  </si>
  <si>
    <t>40-45 dBz</t>
  </si>
  <si>
    <t>45-50 dBz</t>
  </si>
  <si>
    <t>50-55 dBz</t>
  </si>
  <si>
    <t>55-60 dBz</t>
  </si>
  <si>
    <t>60-63 dBz</t>
  </si>
  <si>
    <t xml:space="preserve">63-65 dBz </t>
  </si>
  <si>
    <t>65 dBz &lt;</t>
  </si>
  <si>
    <t>Dni s búrkou</t>
  </si>
  <si>
    <t>Dni s hmlou</t>
  </si>
  <si>
    <t>Október:</t>
  </si>
  <si>
    <t>November:</t>
  </si>
  <si>
    <t>Dni so snežením</t>
  </si>
  <si>
    <t>Dni s dažďom</t>
  </si>
  <si>
    <t>Dni s merateľnými zrážkami</t>
  </si>
  <si>
    <t>Dni s nemerateľnými zrážkami</t>
  </si>
  <si>
    <t>Dni so zrážkami</t>
  </si>
  <si>
    <t>Dni so zamračenou oblohou</t>
  </si>
  <si>
    <t>Dni s jasnou oblohou</t>
  </si>
  <si>
    <t>December:</t>
  </si>
  <si>
    <t>Dni so snehovou pokrývkou</t>
  </si>
  <si>
    <t>Dni s krupobitím</t>
  </si>
  <si>
    <t>jasno, slnečný deň, diamantový prach</t>
  </si>
  <si>
    <t>oblačnosť</t>
  </si>
  <si>
    <t>slnečné dni</t>
  </si>
  <si>
    <t>S , N</t>
  </si>
  <si>
    <t xml:space="preserve">oblačno </t>
  </si>
  <si>
    <t>S , Z</t>
  </si>
  <si>
    <t>veľká oblačnosť, diamantový prach</t>
  </si>
  <si>
    <t>zamračené</t>
  </si>
  <si>
    <t>S , D , Z</t>
  </si>
  <si>
    <t>D , Z</t>
  </si>
  <si>
    <t>zamračené, hmla, mrznúci dážď</t>
  </si>
  <si>
    <t>oblačno, prehánky</t>
  </si>
  <si>
    <t>D , S , Z</t>
  </si>
  <si>
    <t>oblačno</t>
  </si>
  <si>
    <t xml:space="preserve">zamračené, hmla </t>
  </si>
  <si>
    <t>zamračené, prehánky</t>
  </si>
  <si>
    <t>zamračené, mrznúci dážď, hmla</t>
  </si>
  <si>
    <t>D , N</t>
  </si>
  <si>
    <t>zamračené, hmla</t>
  </si>
  <si>
    <t>veľká oblačnosť</t>
  </si>
  <si>
    <t>zamračené, celodenná hmla</t>
  </si>
  <si>
    <t>malá oblačnosť</t>
  </si>
  <si>
    <t>polooblačno</t>
  </si>
  <si>
    <t>zamračené, mrznúci dážď</t>
  </si>
  <si>
    <t>zamračené, ráno hmla</t>
  </si>
  <si>
    <t>zamračnené</t>
  </si>
  <si>
    <t>polooblačno, prehánky</t>
  </si>
  <si>
    <t>malá oblačnosť, slnečný deň</t>
  </si>
  <si>
    <t>ráno hmla, polooblačno, prehánky</t>
  </si>
  <si>
    <t>zamračené, hmla, prehánky</t>
  </si>
  <si>
    <t>4X 94%</t>
  </si>
  <si>
    <t>3X 96%</t>
  </si>
  <si>
    <t>jasno, slnečný deň</t>
  </si>
  <si>
    <t>zamračené, v noci prehánky</t>
  </si>
  <si>
    <t>D , S , N</t>
  </si>
  <si>
    <t>polooblačno, slnečný deň</t>
  </si>
  <si>
    <t>oblačno, búrka</t>
  </si>
  <si>
    <t>11:50-12:45</t>
  </si>
  <si>
    <t>studený front</t>
  </si>
  <si>
    <t>13:00-13:30</t>
  </si>
  <si>
    <t>W , V , D , Z</t>
  </si>
  <si>
    <t>V , D , Z</t>
  </si>
  <si>
    <t>squall line</t>
  </si>
  <si>
    <t>unicela</t>
  </si>
  <si>
    <t>Z-V</t>
  </si>
  <si>
    <t>áno</t>
  </si>
  <si>
    <t>slnečný deň, malá oblačnosť</t>
  </si>
  <si>
    <t>slnečný deň, jasno, zákal</t>
  </si>
  <si>
    <t>teplý sektor</t>
  </si>
  <si>
    <t>W , P , D , Z</t>
  </si>
  <si>
    <t>P , D , K , Z</t>
  </si>
  <si>
    <t>P , D  , Z</t>
  </si>
  <si>
    <t>supercela</t>
  </si>
  <si>
    <t>ZJZ-VSV</t>
  </si>
  <si>
    <t>14:00-14:30</t>
  </si>
  <si>
    <t>mammaty</t>
  </si>
  <si>
    <t>prem.</t>
  </si>
  <si>
    <t>17:30-18:00</t>
  </si>
  <si>
    <t>JJZ-SSV</t>
  </si>
  <si>
    <t>14:45-16:00</t>
  </si>
  <si>
    <t>D , K , Z</t>
  </si>
  <si>
    <t>veľká oblačnosť, búrka</t>
  </si>
  <si>
    <t>brázda nízkeho tlaku</t>
  </si>
  <si>
    <t>17:15-20:00</t>
  </si>
  <si>
    <t>MCS</t>
  </si>
  <si>
    <t>ZSZ-VJV</t>
  </si>
  <si>
    <t xml:space="preserve">D , Z </t>
  </si>
  <si>
    <t>veľká oblačnosť, prehánky, hmla</t>
  </si>
  <si>
    <t>polooblačno, ráno hmla</t>
  </si>
  <si>
    <t>poloobačno</t>
  </si>
  <si>
    <t>oblačno, ráno hmla</t>
  </si>
  <si>
    <t>wall cloud, shelf cloud, vzdialený downburst, škody</t>
  </si>
  <si>
    <t>veľká oblačnosť, ráno hmla</t>
  </si>
  <si>
    <t>veľká oblačnosť, prehánky</t>
  </si>
  <si>
    <t xml:space="preserve">S </t>
  </si>
  <si>
    <t>výšková níž</t>
  </si>
  <si>
    <t>multicela</t>
  </si>
  <si>
    <t>12:45-13:20</t>
  </si>
  <si>
    <t>SV-JZ</t>
  </si>
  <si>
    <t>mammaty, slabá húľava</t>
  </si>
  <si>
    <t>výrazne mammaty</t>
  </si>
  <si>
    <t>13:40-14:10</t>
  </si>
  <si>
    <t>L , D , Z</t>
  </si>
  <si>
    <t>15:20-15:45</t>
  </si>
  <si>
    <t>P , D , Z</t>
  </si>
  <si>
    <t>16:20-17:20</t>
  </si>
  <si>
    <t>V-Z</t>
  </si>
  <si>
    <t>16:15-16:25</t>
  </si>
  <si>
    <t>oblačno, prehánky, búrka</t>
  </si>
  <si>
    <t>W , P , D , K , Z</t>
  </si>
  <si>
    <t>12:40-13:15</t>
  </si>
  <si>
    <t>ráno hmla, oblačno, búrka, prehánky</t>
  </si>
  <si>
    <t>12:20-13:10</t>
  </si>
  <si>
    <t>polooblačno, búrka</t>
  </si>
  <si>
    <t>slnečný deň, malá oblačnosť, ráno hmla</t>
  </si>
  <si>
    <t>zvlnený studený front</t>
  </si>
  <si>
    <t>14:45-16:30</t>
  </si>
  <si>
    <t>W , L , D , N</t>
  </si>
  <si>
    <t>výrazný shelf cloud, slabá húľava</t>
  </si>
  <si>
    <t>ráno hmla, veľká oblačnosť, búrka</t>
  </si>
  <si>
    <t>ráno hmla, slnečný deň, malá oblačnosť</t>
  </si>
  <si>
    <t>13:30-15:20</t>
  </si>
  <si>
    <t>studený sektor</t>
  </si>
  <si>
    <t>SSV-JJZ</t>
  </si>
  <si>
    <t xml:space="preserve">mammaty </t>
  </si>
  <si>
    <t>oblačno, búrka, prehánky</t>
  </si>
  <si>
    <t>oklúzny front</t>
  </si>
  <si>
    <t>9:30-10:45</t>
  </si>
  <si>
    <t xml:space="preserve">W , V </t>
  </si>
  <si>
    <t>JZ-SV</t>
  </si>
  <si>
    <t>J-S</t>
  </si>
  <si>
    <t>13:45-14:30</t>
  </si>
  <si>
    <t>ráno hmla, polooblačno</t>
  </si>
  <si>
    <t>polooblačno, prehánky, búrka</t>
  </si>
  <si>
    <t>S-J</t>
  </si>
  <si>
    <t>13:20-14:15</t>
  </si>
  <si>
    <t>14:20-15:00</t>
  </si>
  <si>
    <t>maximálna odrazivosť</t>
  </si>
  <si>
    <t>W , L , D , Z</t>
  </si>
  <si>
    <t>SSZ-JJV</t>
  </si>
  <si>
    <t>9:30-11:45</t>
  </si>
  <si>
    <t>Prešov - krupobitie a vysoké úhrny za krátky čas (Šalgovík -  27 mm)</t>
  </si>
  <si>
    <t>18:15-19:30</t>
  </si>
  <si>
    <t>Z, neskôr J</t>
  </si>
  <si>
    <t>SV neskôr JV</t>
  </si>
  <si>
    <t>teplý sektor/brázda</t>
  </si>
  <si>
    <t xml:space="preserve">W , L , D </t>
  </si>
  <si>
    <t>13:30-14:20</t>
  </si>
  <si>
    <t>polooblačno, prehánky, zákal, tropická noc</t>
  </si>
  <si>
    <t>polooblačno, večer NLC</t>
  </si>
  <si>
    <t>oblačno, ráno NLC</t>
  </si>
  <si>
    <t xml:space="preserve">teplý sektor </t>
  </si>
  <si>
    <t>17:30-18:15</t>
  </si>
  <si>
    <t>17:30-19:00</t>
  </si>
  <si>
    <t>ráno hmla, slnečný deň, malá oblačnosť, búrka, prehánky, ráno NLC</t>
  </si>
  <si>
    <t>W , V , D</t>
  </si>
  <si>
    <t>13:50-15:30</t>
  </si>
  <si>
    <t>4:30-8:00</t>
  </si>
  <si>
    <t>zamračené, búrka, prehánky</t>
  </si>
  <si>
    <t>13:00-14:45</t>
  </si>
  <si>
    <t>pileus</t>
  </si>
  <si>
    <t>8:40-9:30</t>
  </si>
  <si>
    <t>10:40-12:00</t>
  </si>
  <si>
    <t>12:30-13:20</t>
  </si>
  <si>
    <t>11:50-14:00</t>
  </si>
  <si>
    <t>ráno hmla, slnečný deň, malá oblačnosť, búrka</t>
  </si>
  <si>
    <t>zamračené, búrka</t>
  </si>
  <si>
    <t>2:00-8:30</t>
  </si>
  <si>
    <t>10:30-11:50</t>
  </si>
  <si>
    <t>malá oblačnosť, slnečný deň, večer NLC</t>
  </si>
  <si>
    <t xml:space="preserve">polooblačno, búrka, ráno NLC </t>
  </si>
  <si>
    <t>shelf cloud, stáčanie do ľava, mezocyklóna?</t>
  </si>
  <si>
    <t xml:space="preserve">shelf cloud </t>
  </si>
  <si>
    <t>brázda nízkeho tlaku / studený sektor</t>
  </si>
  <si>
    <t>10:20-11:00</t>
  </si>
  <si>
    <t>teplý sektor / outflow boundary</t>
  </si>
  <si>
    <t>7:00-7:30</t>
  </si>
  <si>
    <t>12:00-13:30</t>
  </si>
  <si>
    <t xml:space="preserve">P , D </t>
  </si>
  <si>
    <t>12:50-14:00</t>
  </si>
  <si>
    <t>14:00-14:35</t>
  </si>
  <si>
    <t>SZ-S</t>
  </si>
  <si>
    <t>wall cloud, výrazné supercelárne črty na radare</t>
  </si>
  <si>
    <t>wall cloud, downburst, pileus, výrazné supercelárne črty na radare</t>
  </si>
  <si>
    <t>14:50-15:45</t>
  </si>
  <si>
    <t>supercelárne črty na radare</t>
  </si>
  <si>
    <t>13-14.07.2016</t>
  </si>
  <si>
    <t>20:00-1:30</t>
  </si>
  <si>
    <t>7:45-8:30</t>
  </si>
  <si>
    <t>veľká oblačnosť, búrka, prehánky</t>
  </si>
  <si>
    <t>výšková níž/teplý front</t>
  </si>
  <si>
    <t>JV-SZ</t>
  </si>
  <si>
    <t>1:45-3:00</t>
  </si>
  <si>
    <t>14:00-17:30</t>
  </si>
  <si>
    <t>downburst, Lužany pri Topli - krúpy (&lt;2 cm)</t>
  </si>
  <si>
    <t>W , V</t>
  </si>
  <si>
    <t>14:00-15:30</t>
  </si>
  <si>
    <t>10:50-14:00</t>
  </si>
  <si>
    <t>nevýrazný shelf cloud, húľava, vzdialený downburst</t>
  </si>
  <si>
    <t>malá oblačnosť, hmla</t>
  </si>
  <si>
    <t>SV, J</t>
  </si>
  <si>
    <t>húľava</t>
  </si>
  <si>
    <t>14:00-15:20</t>
  </si>
  <si>
    <t>MCS (squall line)</t>
  </si>
  <si>
    <t>1:00-1:30</t>
  </si>
  <si>
    <t>bow echo, výrazná húľava, škody</t>
  </si>
  <si>
    <t>14:00-15:10</t>
  </si>
  <si>
    <t xml:space="preserve">W , V , D </t>
  </si>
  <si>
    <t>16:00-18:45</t>
  </si>
  <si>
    <t>neurčitý zhluk</t>
  </si>
  <si>
    <t>ZSZ, SSV</t>
  </si>
  <si>
    <t>15:40-16:30</t>
  </si>
  <si>
    <t>17:00-18:30</t>
  </si>
  <si>
    <t>20:20-21:45</t>
  </si>
  <si>
    <t xml:space="preserve"> V , D , Z</t>
  </si>
  <si>
    <t>oblačno, búrka, večer hmla</t>
  </si>
  <si>
    <t>štiepenie nad pozorovacím miestom, spozorovaná rotácia a výrazný wall cloud u obidvoch rozštiepených buniek</t>
  </si>
  <si>
    <t>ráno hmla, polooblačno, slnečný deň</t>
  </si>
  <si>
    <t xml:space="preserve">ráno hmla, oblačno, búrka </t>
  </si>
  <si>
    <t>medzi Raslavicami-Prešovom: wall cloud, štiepenie, odkláňanie od smeru postupu na pravo, dlhá životnosť bunky ( Rožňava-Zborov)</t>
  </si>
  <si>
    <t xml:space="preserve"> W , P , D , Z</t>
  </si>
  <si>
    <t>20:00-23:59</t>
  </si>
  <si>
    <t>0:00-3:30</t>
  </si>
  <si>
    <t>ráno hmla, malá oblačnosť, slnečný deň</t>
  </si>
  <si>
    <t>ráno hmla, jasno, slnečný deň</t>
  </si>
  <si>
    <t>ráno hmla, malá oblačnosť</t>
  </si>
  <si>
    <t>ráno hmla, slnečný deň, jasno</t>
  </si>
  <si>
    <t>bow echo, výrazný shelf cloud, húľava, Kračúnovce - 1.5 cm krúpy</t>
  </si>
  <si>
    <t>ráno hmla, zákal, malá oblačnosť</t>
  </si>
  <si>
    <t>ráno hmla, zákal, malá oblačnosť, slnečný deň</t>
  </si>
  <si>
    <t>ráno a večer hmla, veľká oblačnosť, dymno, večer búrka</t>
  </si>
  <si>
    <t>19:15-19:50</t>
  </si>
  <si>
    <t>hmla</t>
  </si>
  <si>
    <t>ráno hmla, oblačno, prehánky</t>
  </si>
  <si>
    <t>ráno hmla, veľká oblačnosť</t>
  </si>
  <si>
    <t>ráno hmla, oblačno</t>
  </si>
  <si>
    <t>ráno hmla, zamračené</t>
  </si>
  <si>
    <t>oblačno, ráno a večer hmla</t>
  </si>
  <si>
    <t>prehánky, veľká oblačnosť</t>
  </si>
  <si>
    <t>prehánky</t>
  </si>
  <si>
    <t>ráno hmla, prehánky</t>
  </si>
  <si>
    <t>polooblačno, slnečný deň, diamantový prach</t>
  </si>
  <si>
    <t>polooblačno, slnečný deň, ráno hmla</t>
  </si>
  <si>
    <t>zamračené, večer hmla</t>
  </si>
  <si>
    <t>slnečný deň, polooblačno</t>
  </si>
  <si>
    <t xml:space="preserve">zamračené </t>
  </si>
  <si>
    <t>večer hmla, zamračené</t>
  </si>
  <si>
    <t>hmla, zamračené</t>
  </si>
  <si>
    <t>ráno hmla, zamračené, mrznúci dážď (mrholenie)</t>
  </si>
  <si>
    <t>veľká oblačnosť, prehánka</t>
  </si>
  <si>
    <t>malá oblačnosť, slnečný deň, diamantový prach, hmla</t>
  </si>
  <si>
    <t>12.12.2016 10.02</t>
  </si>
  <si>
    <t>wall cloud, rotujúci výstupny prúd, supercelárne črty na radare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</si>
</sst>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&quot; °C&quot;"/>
    <numFmt numFmtId="165" formatCode="0.0&quot; hPa&quot;"/>
    <numFmt numFmtId="166" formatCode="0.0&quot; %&quot;"/>
    <numFmt numFmtId="167" formatCode="0.0&quot; m/s&quot;"/>
    <numFmt numFmtId="168" formatCode="0.0&quot; km&quot;"/>
    <numFmt numFmtId="169" formatCode="0.0&quot; mm/h&quot;"/>
    <numFmt numFmtId="170" formatCode="0.0&quot; mm&quot;"/>
    <numFmt numFmtId="171" formatCode="0.0&quot; cm&quot;"/>
    <numFmt numFmtId="172" formatCode="0&quot; dBz&quot;"/>
    <numFmt numFmtId="173" formatCode="0&quot; bleskov&quot;"/>
    <numFmt numFmtId="174" formatCode="0&quot; X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D6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rgb="FFFF6699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9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4" xfId="0" applyNumberFormat="1" applyBorder="1" applyAlignment="1">
      <alignment wrapText="1"/>
    </xf>
    <xf numFmtId="167" fontId="0" fillId="0" borderId="5" xfId="0" applyNumberFormat="1" applyBorder="1" applyAlignment="1">
      <alignment wrapText="1"/>
    </xf>
    <xf numFmtId="167" fontId="0" fillId="0" borderId="0" xfId="0" applyNumberFormat="1"/>
    <xf numFmtId="168" fontId="0" fillId="0" borderId="0" xfId="0" applyNumberFormat="1"/>
    <xf numFmtId="169" fontId="0" fillId="0" borderId="0" xfId="0" applyNumberFormat="1"/>
    <xf numFmtId="170" fontId="0" fillId="0" borderId="5" xfId="0" applyNumberFormat="1" applyFill="1" applyBorder="1" applyAlignment="1">
      <alignment wrapText="1"/>
    </xf>
    <xf numFmtId="170" fontId="0" fillId="0" borderId="0" xfId="0" applyNumberFormat="1"/>
    <xf numFmtId="171" fontId="0" fillId="0" borderId="5" xfId="0" applyNumberFormat="1" applyFill="1" applyBorder="1" applyAlignment="1">
      <alignment wrapText="1"/>
    </xf>
    <xf numFmtId="171" fontId="0" fillId="0" borderId="0" xfId="0" applyNumberFormat="1"/>
    <xf numFmtId="171" fontId="0" fillId="0" borderId="6" xfId="0" applyNumberFormat="1" applyFill="1" applyBorder="1" applyAlignment="1">
      <alignment wrapText="1"/>
    </xf>
    <xf numFmtId="164" fontId="0" fillId="0" borderId="7" xfId="0" applyNumberFormat="1" applyBorder="1"/>
    <xf numFmtId="0" fontId="0" fillId="0" borderId="9" xfId="0" applyBorder="1"/>
    <xf numFmtId="169" fontId="0" fillId="2" borderId="7" xfId="0" applyNumberFormat="1" applyFill="1" applyBorder="1"/>
    <xf numFmtId="170" fontId="0" fillId="2" borderId="7" xfId="0" applyNumberFormat="1" applyFill="1" applyBorder="1"/>
    <xf numFmtId="171" fontId="0" fillId="2" borderId="7" xfId="0" applyNumberFormat="1" applyFill="1" applyBorder="1"/>
    <xf numFmtId="0" fontId="0" fillId="0" borderId="7" xfId="0" applyBorder="1"/>
    <xf numFmtId="165" fontId="0" fillId="0" borderId="7" xfId="0" applyNumberFormat="1" applyBorder="1"/>
    <xf numFmtId="165" fontId="0" fillId="0" borderId="5" xfId="0" applyNumberFormat="1" applyBorder="1"/>
    <xf numFmtId="166" fontId="0" fillId="0" borderId="7" xfId="0" applyNumberFormat="1" applyBorder="1"/>
    <xf numFmtId="167" fontId="0" fillId="0" borderId="7" xfId="0" applyNumberFormat="1" applyBorder="1"/>
    <xf numFmtId="169" fontId="0" fillId="0" borderId="7" xfId="0" applyNumberFormat="1" applyBorder="1"/>
    <xf numFmtId="170" fontId="0" fillId="0" borderId="7" xfId="0" applyNumberFormat="1" applyBorder="1"/>
    <xf numFmtId="171" fontId="0" fillId="0" borderId="7" xfId="0" applyNumberFormat="1" applyBorder="1"/>
    <xf numFmtId="0" fontId="0" fillId="0" borderId="21" xfId="0" applyBorder="1"/>
    <xf numFmtId="171" fontId="0" fillId="0" borderId="24" xfId="0" applyNumberFormat="1" applyBorder="1"/>
    <xf numFmtId="0" fontId="1" fillId="0" borderId="8" xfId="0" applyFont="1" applyBorder="1" applyAlignment="1"/>
    <xf numFmtId="0" fontId="1" fillId="0" borderId="9" xfId="0" applyFont="1" applyBorder="1" applyAlignment="1"/>
    <xf numFmtId="164" fontId="0" fillId="0" borderId="25" xfId="0" applyNumberFormat="1" applyBorder="1"/>
    <xf numFmtId="166" fontId="0" fillId="0" borderId="25" xfId="0" applyNumberFormat="1" applyBorder="1"/>
    <xf numFmtId="165" fontId="0" fillId="0" borderId="25" xfId="0" applyNumberFormat="1" applyBorder="1"/>
    <xf numFmtId="167" fontId="0" fillId="0" borderId="25" xfId="0" applyNumberFormat="1" applyBorder="1"/>
    <xf numFmtId="0" fontId="0" fillId="0" borderId="27" xfId="0" applyBorder="1"/>
    <xf numFmtId="0" fontId="0" fillId="0" borderId="25" xfId="0" applyBorder="1"/>
    <xf numFmtId="164" fontId="0" fillId="0" borderId="5" xfId="0" applyNumberFormat="1" applyBorder="1"/>
    <xf numFmtId="164" fontId="0" fillId="0" borderId="5" xfId="0" applyNumberFormat="1" applyFont="1" applyBorder="1"/>
    <xf numFmtId="0" fontId="0" fillId="0" borderId="28" xfId="0" applyBorder="1"/>
    <xf numFmtId="0" fontId="0" fillId="0" borderId="5" xfId="0" applyBorder="1"/>
    <xf numFmtId="14" fontId="0" fillId="0" borderId="26" xfId="0" applyNumberFormat="1" applyBorder="1"/>
    <xf numFmtId="164" fontId="0" fillId="0" borderId="23" xfId="0" applyNumberFormat="1" applyBorder="1"/>
    <xf numFmtId="0" fontId="0" fillId="0" borderId="25" xfId="0" applyBorder="1" applyAlignment="1">
      <alignment wrapText="1"/>
    </xf>
    <xf numFmtId="171" fontId="0" fillId="2" borderId="24" xfId="0" applyNumberFormat="1" applyFill="1" applyBorder="1"/>
    <xf numFmtId="169" fontId="0" fillId="0" borderId="14" xfId="0" applyNumberFormat="1" applyBorder="1"/>
    <xf numFmtId="170" fontId="0" fillId="0" borderId="14" xfId="0" applyNumberFormat="1" applyBorder="1"/>
    <xf numFmtId="171" fontId="0" fillId="0" borderId="14" xfId="0" applyNumberFormat="1" applyBorder="1"/>
    <xf numFmtId="171" fontId="0" fillId="0" borderId="16" xfId="0" applyNumberFormat="1" applyBorder="1"/>
    <xf numFmtId="0" fontId="1" fillId="0" borderId="10" xfId="0" applyFont="1" applyBorder="1" applyAlignment="1">
      <alignment horizontal="center" vertical="center"/>
    </xf>
    <xf numFmtId="164" fontId="0" fillId="0" borderId="4" xfId="0" applyNumberFormat="1" applyBorder="1"/>
    <xf numFmtId="169" fontId="0" fillId="0" borderId="4" xfId="0" applyNumberFormat="1" applyFill="1" applyBorder="1" applyAlignment="1">
      <alignment wrapText="1"/>
    </xf>
    <xf numFmtId="165" fontId="0" fillId="0" borderId="28" xfId="0" applyNumberFormat="1" applyBorder="1"/>
    <xf numFmtId="0" fontId="0" fillId="0" borderId="0" xfId="0" applyNumberFormat="1"/>
    <xf numFmtId="0" fontId="0" fillId="0" borderId="0" xfId="0" applyNumberFormat="1" applyAlignment="1">
      <alignment wrapText="1"/>
    </xf>
    <xf numFmtId="0" fontId="0" fillId="0" borderId="0" xfId="0" applyBorder="1"/>
    <xf numFmtId="164" fontId="0" fillId="0" borderId="0" xfId="0" applyNumberFormat="1" applyBorder="1"/>
    <xf numFmtId="166" fontId="0" fillId="0" borderId="0" xfId="0" applyNumberFormat="1" applyBorder="1"/>
    <xf numFmtId="165" fontId="0" fillId="0" borderId="0" xfId="0" applyNumberFormat="1" applyBorder="1"/>
    <xf numFmtId="167" fontId="0" fillId="0" borderId="0" xfId="0" applyNumberFormat="1" applyBorder="1"/>
    <xf numFmtId="168" fontId="0" fillId="0" borderId="0" xfId="0" applyNumberFormat="1" applyBorder="1"/>
    <xf numFmtId="169" fontId="0" fillId="0" borderId="0" xfId="0" applyNumberFormat="1" applyBorder="1"/>
    <xf numFmtId="170" fontId="0" fillId="0" borderId="0" xfId="0" applyNumberFormat="1" applyBorder="1"/>
    <xf numFmtId="171" fontId="0" fillId="0" borderId="0" xfId="0" applyNumberFormat="1" applyBorder="1"/>
    <xf numFmtId="167" fontId="0" fillId="0" borderId="21" xfId="0" applyNumberFormat="1" applyBorder="1"/>
    <xf numFmtId="0" fontId="0" fillId="2" borderId="7" xfId="0" applyFill="1" applyBorder="1"/>
    <xf numFmtId="167" fontId="0" fillId="0" borderId="23" xfId="0" applyNumberFormat="1" applyBorder="1"/>
    <xf numFmtId="0" fontId="2" fillId="2" borderId="7" xfId="0" applyNumberFormat="1" applyFont="1" applyFill="1" applyBorder="1" applyAlignment="1">
      <alignment horizontal="center"/>
    </xf>
    <xf numFmtId="164" fontId="0" fillId="0" borderId="39" xfId="0" applyNumberFormat="1" applyBorder="1"/>
    <xf numFmtId="164" fontId="0" fillId="0" borderId="29" xfId="0" applyNumberFormat="1" applyBorder="1"/>
    <xf numFmtId="167" fontId="0" fillId="0" borderId="28" xfId="0" applyNumberFormat="1" applyBorder="1" applyAlignment="1">
      <alignment wrapText="1"/>
    </xf>
    <xf numFmtId="164" fontId="0" fillId="0" borderId="24" xfId="0" applyNumberFormat="1" applyBorder="1"/>
    <xf numFmtId="166" fontId="0" fillId="0" borderId="24" xfId="0" applyNumberFormat="1" applyBorder="1"/>
    <xf numFmtId="1" fontId="0" fillId="0" borderId="7" xfId="0" applyNumberFormat="1" applyBorder="1"/>
    <xf numFmtId="164" fontId="0" fillId="0" borderId="40" xfId="0" applyNumberFormat="1" applyBorder="1"/>
    <xf numFmtId="166" fontId="0" fillId="0" borderId="23" xfId="0" applyNumberFormat="1" applyBorder="1"/>
    <xf numFmtId="0" fontId="0" fillId="0" borderId="5" xfId="0" applyBorder="1" applyAlignment="1">
      <alignment wrapText="1"/>
    </xf>
    <xf numFmtId="0" fontId="1" fillId="2" borderId="0" xfId="0" applyFont="1" applyFill="1" applyBorder="1" applyAlignment="1">
      <alignment horizontal="left" vertical="center"/>
    </xf>
    <xf numFmtId="164" fontId="0" fillId="2" borderId="0" xfId="0" applyNumberFormat="1" applyFill="1" applyBorder="1"/>
    <xf numFmtId="166" fontId="0" fillId="2" borderId="0" xfId="0" applyNumberFormat="1" applyFill="1" applyBorder="1"/>
    <xf numFmtId="165" fontId="0" fillId="2" borderId="0" xfId="0" applyNumberFormat="1" applyFill="1" applyBorder="1"/>
    <xf numFmtId="167" fontId="0" fillId="2" borderId="0" xfId="0" applyNumberFormat="1" applyFill="1" applyBorder="1"/>
    <xf numFmtId="168" fontId="0" fillId="2" borderId="0" xfId="0" applyNumberFormat="1" applyFill="1" applyBorder="1"/>
    <xf numFmtId="0" fontId="0" fillId="2" borderId="0" xfId="0" applyFill="1" applyBorder="1"/>
    <xf numFmtId="169" fontId="0" fillId="2" borderId="0" xfId="0" applyNumberFormat="1" applyFill="1" applyBorder="1"/>
    <xf numFmtId="170" fontId="0" fillId="2" borderId="0" xfId="0" applyNumberFormat="1" applyFill="1" applyBorder="1"/>
    <xf numFmtId="0" fontId="1" fillId="2" borderId="2" xfId="0" applyFont="1" applyFill="1" applyBorder="1"/>
    <xf numFmtId="170" fontId="1" fillId="2" borderId="2" xfId="0" applyNumberFormat="1" applyFont="1" applyFill="1" applyBorder="1"/>
    <xf numFmtId="171" fontId="1" fillId="2" borderId="2" xfId="0" applyNumberFormat="1" applyFont="1" applyFill="1" applyBorder="1"/>
    <xf numFmtId="1" fontId="0" fillId="0" borderId="25" xfId="0" applyNumberFormat="1" applyBorder="1"/>
    <xf numFmtId="1" fontId="0" fillId="0" borderId="37" xfId="0" applyNumberFormat="1" applyBorder="1"/>
    <xf numFmtId="1" fontId="0" fillId="0" borderId="38" xfId="0" applyNumberFormat="1" applyBorder="1"/>
    <xf numFmtId="1" fontId="1" fillId="23" borderId="1" xfId="0" applyNumberFormat="1" applyFont="1" applyFill="1" applyBorder="1" applyAlignment="1">
      <alignment horizontal="left" vertical="center"/>
    </xf>
    <xf numFmtId="1" fontId="0" fillId="23" borderId="5" xfId="0" applyNumberFormat="1" applyFill="1" applyBorder="1"/>
    <xf numFmtId="0" fontId="0" fillId="0" borderId="0" xfId="0" applyAlignment="1">
      <alignment wrapText="1"/>
    </xf>
    <xf numFmtId="1" fontId="0" fillId="0" borderId="21" xfId="0" applyNumberFormat="1" applyBorder="1" applyAlignment="1"/>
    <xf numFmtId="1" fontId="0" fillId="23" borderId="28" xfId="0" applyNumberFormat="1" applyFill="1" applyBorder="1" applyAlignment="1"/>
    <xf numFmtId="1" fontId="0" fillId="0" borderId="26" xfId="0" applyNumberFormat="1" applyBorder="1"/>
    <xf numFmtId="1" fontId="0" fillId="23" borderId="29" xfId="0" applyNumberFormat="1" applyFill="1" applyBorder="1"/>
    <xf numFmtId="1" fontId="0" fillId="0" borderId="7" xfId="0" applyNumberFormat="1" applyBorder="1" applyAlignment="1"/>
    <xf numFmtId="1" fontId="0" fillId="23" borderId="5" xfId="0" applyNumberFormat="1" applyFill="1" applyBorder="1" applyAlignment="1"/>
    <xf numFmtId="1" fontId="0" fillId="0" borderId="25" xfId="0" applyNumberFormat="1" applyBorder="1" applyAlignment="1"/>
    <xf numFmtId="1" fontId="0" fillId="0" borderId="27" xfId="0" applyNumberFormat="1" applyBorder="1" applyAlignment="1"/>
    <xf numFmtId="164" fontId="0" fillId="0" borderId="4" xfId="0" applyNumberFormat="1" applyFont="1" applyBorder="1" applyAlignment="1">
      <alignment horizontal="left" vertical="center" wrapText="1"/>
    </xf>
    <xf numFmtId="164" fontId="0" fillId="0" borderId="5" xfId="0" applyNumberFormat="1" applyFont="1" applyBorder="1" applyAlignment="1">
      <alignment horizontal="left" vertical="center" wrapText="1"/>
    </xf>
    <xf numFmtId="164" fontId="0" fillId="0" borderId="29" xfId="0" applyNumberFormat="1" applyFont="1" applyBorder="1" applyAlignment="1">
      <alignment horizontal="left" vertical="center" wrapText="1"/>
    </xf>
    <xf numFmtId="164" fontId="0" fillId="0" borderId="4" xfId="0" applyNumberForma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170" fontId="0" fillId="0" borderId="28" xfId="0" applyNumberFormat="1" applyFont="1" applyBorder="1" applyAlignment="1">
      <alignment horizontal="left" vertical="center" wrapText="1"/>
    </xf>
    <xf numFmtId="171" fontId="0" fillId="0" borderId="5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33" xfId="0" applyBorder="1"/>
    <xf numFmtId="164" fontId="0" fillId="0" borderId="28" xfId="0" applyNumberFormat="1" applyFont="1" applyBorder="1"/>
    <xf numFmtId="164" fontId="3" fillId="0" borderId="5" xfId="0" applyNumberFormat="1" applyFont="1" applyBorder="1"/>
    <xf numFmtId="0" fontId="3" fillId="0" borderId="6" xfId="0" applyFont="1" applyBorder="1"/>
    <xf numFmtId="169" fontId="0" fillId="2" borderId="25" xfId="0" applyNumberFormat="1" applyFill="1" applyBorder="1"/>
    <xf numFmtId="170" fontId="0" fillId="2" borderId="25" xfId="0" applyNumberFormat="1" applyFill="1" applyBorder="1"/>
    <xf numFmtId="171" fontId="0" fillId="2" borderId="25" xfId="0" applyNumberFormat="1" applyFill="1" applyBorder="1"/>
    <xf numFmtId="0" fontId="4" fillId="0" borderId="31" xfId="0" applyFont="1" applyBorder="1"/>
    <xf numFmtId="0" fontId="0" fillId="0" borderId="8" xfId="0" applyBorder="1"/>
    <xf numFmtId="166" fontId="0" fillId="0" borderId="40" xfId="0" applyNumberFormat="1" applyBorder="1"/>
    <xf numFmtId="167" fontId="0" fillId="0" borderId="27" xfId="0" applyNumberFormat="1" applyBorder="1"/>
    <xf numFmtId="167" fontId="0" fillId="0" borderId="39" xfId="0" applyNumberFormat="1" applyBorder="1"/>
    <xf numFmtId="171" fontId="0" fillId="2" borderId="40" xfId="0" applyNumberFormat="1" applyFill="1" applyBorder="1"/>
    <xf numFmtId="0" fontId="0" fillId="0" borderId="0" xfId="0" applyNumberFormat="1" applyBorder="1"/>
    <xf numFmtId="166" fontId="0" fillId="0" borderId="39" xfId="0" applyNumberFormat="1" applyBorder="1"/>
    <xf numFmtId="0" fontId="0" fillId="0" borderId="46" xfId="0" applyNumberFormat="1" applyBorder="1"/>
    <xf numFmtId="0" fontId="0" fillId="0" borderId="47" xfId="0" applyNumberFormat="1" applyBorder="1"/>
    <xf numFmtId="0" fontId="0" fillId="0" borderId="48" xfId="0" applyNumberFormat="1" applyBorder="1" applyAlignment="1">
      <alignment wrapText="1"/>
    </xf>
    <xf numFmtId="166" fontId="3" fillId="0" borderId="4" xfId="0" applyNumberFormat="1" applyFont="1" applyBorder="1"/>
    <xf numFmtId="166" fontId="3" fillId="0" borderId="5" xfId="0" applyNumberFormat="1" applyFont="1" applyBorder="1"/>
    <xf numFmtId="0" fontId="0" fillId="0" borderId="6" xfId="0" applyBorder="1"/>
    <xf numFmtId="20" fontId="0" fillId="0" borderId="29" xfId="0" applyNumberFormat="1" applyBorder="1" applyAlignment="1">
      <alignment wrapText="1"/>
    </xf>
    <xf numFmtId="169" fontId="0" fillId="0" borderId="28" xfId="0" applyNumberFormat="1" applyFill="1" applyBorder="1" applyAlignment="1">
      <alignment wrapText="1"/>
    </xf>
    <xf numFmtId="0" fontId="2" fillId="12" borderId="20" xfId="0" applyNumberFormat="1" applyFont="1" applyFill="1" applyBorder="1" applyAlignment="1">
      <alignment horizontal="center"/>
    </xf>
    <xf numFmtId="0" fontId="0" fillId="22" borderId="7" xfId="0" applyFill="1" applyBorder="1" applyAlignment="1">
      <alignment horizontal="center" wrapText="1"/>
    </xf>
    <xf numFmtId="0" fontId="2" fillId="12" borderId="7" xfId="0" applyNumberFormat="1" applyFont="1" applyFill="1" applyBorder="1" applyAlignment="1">
      <alignment horizontal="center"/>
    </xf>
    <xf numFmtId="0" fontId="0" fillId="0" borderId="42" xfId="0" applyBorder="1" applyAlignment="1"/>
    <xf numFmtId="0" fontId="0" fillId="0" borderId="37" xfId="0" applyBorder="1" applyAlignment="1"/>
    <xf numFmtId="0" fontId="1" fillId="0" borderId="37" xfId="0" applyFont="1" applyBorder="1" applyAlignment="1">
      <alignment vertical="center" wrapText="1"/>
    </xf>
    <xf numFmtId="0" fontId="1" fillId="27" borderId="58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26" borderId="4" xfId="0" applyFont="1" applyFill="1" applyBorder="1" applyAlignment="1">
      <alignment horizontal="center" vertical="center" wrapText="1"/>
    </xf>
    <xf numFmtId="0" fontId="7" fillId="26" borderId="5" xfId="0" applyFont="1" applyFill="1" applyBorder="1" applyAlignment="1">
      <alignment horizontal="center" vertical="center" wrapText="1"/>
    </xf>
    <xf numFmtId="0" fontId="7" fillId="26" borderId="6" xfId="0" applyFont="1" applyFill="1" applyBorder="1" applyAlignment="1">
      <alignment horizontal="center" vertical="center" wrapText="1"/>
    </xf>
    <xf numFmtId="0" fontId="7" fillId="28" borderId="5" xfId="0" applyFont="1" applyFill="1" applyBorder="1" applyAlignment="1">
      <alignment horizontal="center" vertical="center" wrapText="1"/>
    </xf>
    <xf numFmtId="0" fontId="7" fillId="28" borderId="29" xfId="0" applyFont="1" applyFill="1" applyBorder="1" applyAlignment="1">
      <alignment horizontal="center" vertical="center" wrapText="1"/>
    </xf>
    <xf numFmtId="0" fontId="0" fillId="0" borderId="28" xfId="0" applyBorder="1" applyAlignment="1"/>
    <xf numFmtId="0" fontId="0" fillId="0" borderId="5" xfId="0" applyBorder="1" applyAlignment="1"/>
    <xf numFmtId="0" fontId="1" fillId="0" borderId="5" xfId="0" applyFont="1" applyBorder="1" applyAlignment="1">
      <alignment horizontal="center" vertical="center" wrapText="1"/>
    </xf>
    <xf numFmtId="0" fontId="9" fillId="20" borderId="4" xfId="0" applyFont="1" applyFill="1" applyBorder="1" applyAlignment="1">
      <alignment vertical="center" wrapText="1"/>
    </xf>
    <xf numFmtId="0" fontId="0" fillId="20" borderId="5" xfId="0" applyFill="1" applyBorder="1" applyAlignment="1">
      <alignment vertical="center" wrapText="1"/>
    </xf>
    <xf numFmtId="172" fontId="0" fillId="20" borderId="5" xfId="0" applyNumberFormat="1" applyFill="1" applyBorder="1" applyAlignment="1">
      <alignment vertical="center" wrapText="1"/>
    </xf>
    <xf numFmtId="0" fontId="7" fillId="20" borderId="5" xfId="0" applyFont="1" applyFill="1" applyBorder="1" applyAlignment="1">
      <alignment horizontal="center" vertical="center" wrapText="1"/>
    </xf>
    <xf numFmtId="0" fontId="1" fillId="20" borderId="5" xfId="0" applyFont="1" applyFill="1" applyBorder="1" applyAlignment="1">
      <alignment horizontal="center" vertical="center" wrapText="1"/>
    </xf>
    <xf numFmtId="0" fontId="0" fillId="20" borderId="5" xfId="0" applyFill="1" applyBorder="1" applyAlignment="1"/>
    <xf numFmtId="14" fontId="0" fillId="0" borderId="38" xfId="0" applyNumberFormat="1" applyBorder="1" applyAlignment="1">
      <alignment vertical="center" wrapText="1"/>
    </xf>
    <xf numFmtId="0" fontId="0" fillId="0" borderId="38" xfId="0" applyBorder="1" applyAlignment="1">
      <alignment vertical="center" wrapText="1"/>
    </xf>
    <xf numFmtId="172" fontId="0" fillId="0" borderId="38" xfId="0" applyNumberFormat="1" applyBorder="1" applyAlignment="1">
      <alignment vertical="center" wrapText="1"/>
    </xf>
    <xf numFmtId="168" fontId="0" fillId="0" borderId="38" xfId="0" applyNumberFormat="1" applyBorder="1" applyAlignment="1">
      <alignment vertical="center" wrapText="1"/>
    </xf>
    <xf numFmtId="167" fontId="0" fillId="0" borderId="38" xfId="0" applyNumberFormat="1" applyBorder="1" applyAlignment="1">
      <alignment vertical="center" wrapText="1"/>
    </xf>
    <xf numFmtId="169" fontId="0" fillId="0" borderId="38" xfId="0" applyNumberFormat="1" applyBorder="1" applyAlignment="1">
      <alignment vertical="center" wrapText="1"/>
    </xf>
    <xf numFmtId="170" fontId="0" fillId="0" borderId="38" xfId="0" applyNumberFormat="1" applyBorder="1" applyAlignment="1">
      <alignment vertical="center" wrapText="1"/>
    </xf>
    <xf numFmtId="171" fontId="0" fillId="0" borderId="38" xfId="0" applyNumberFormat="1" applyBorder="1" applyAlignment="1">
      <alignment vertical="center" wrapText="1"/>
    </xf>
    <xf numFmtId="0" fontId="0" fillId="0" borderId="54" xfId="0" applyBorder="1" applyAlignment="1">
      <alignment vertical="center" wrapText="1"/>
    </xf>
    <xf numFmtId="14" fontId="0" fillId="0" borderId="7" xfId="0" applyNumberForma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172" fontId="0" fillId="0" borderId="7" xfId="0" applyNumberFormat="1" applyBorder="1" applyAlignment="1">
      <alignment vertical="center" wrapText="1"/>
    </xf>
    <xf numFmtId="168" fontId="0" fillId="0" borderId="7" xfId="0" applyNumberFormat="1" applyBorder="1" applyAlignment="1">
      <alignment vertical="center" wrapText="1"/>
    </xf>
    <xf numFmtId="167" fontId="0" fillId="0" borderId="7" xfId="0" applyNumberFormat="1" applyBorder="1" applyAlignment="1">
      <alignment vertical="center" wrapText="1"/>
    </xf>
    <xf numFmtId="169" fontId="0" fillId="0" borderId="7" xfId="0" applyNumberFormat="1" applyBorder="1" applyAlignment="1">
      <alignment vertical="center" wrapText="1"/>
    </xf>
    <xf numFmtId="170" fontId="0" fillId="0" borderId="7" xfId="0" applyNumberFormat="1" applyBorder="1" applyAlignment="1">
      <alignment vertical="center" wrapText="1"/>
    </xf>
    <xf numFmtId="171" fontId="0" fillId="0" borderId="7" xfId="0" applyNumberFormat="1" applyBorder="1" applyAlignment="1">
      <alignment vertical="center" wrapText="1"/>
    </xf>
    <xf numFmtId="14" fontId="9" fillId="20" borderId="4" xfId="0" applyNumberFormat="1" applyFont="1" applyFill="1" applyBorder="1" applyAlignment="1">
      <alignment vertical="center" wrapText="1"/>
    </xf>
    <xf numFmtId="168" fontId="0" fillId="20" borderId="5" xfId="0" applyNumberFormat="1" applyFill="1" applyBorder="1" applyAlignment="1">
      <alignment vertical="center" wrapText="1"/>
    </xf>
    <xf numFmtId="167" fontId="0" fillId="20" borderId="5" xfId="0" applyNumberFormat="1" applyFill="1" applyBorder="1" applyAlignment="1">
      <alignment vertical="center" wrapText="1"/>
    </xf>
    <xf numFmtId="169" fontId="0" fillId="20" borderId="5" xfId="0" applyNumberFormat="1" applyFill="1" applyBorder="1" applyAlignment="1">
      <alignment vertical="center" wrapText="1"/>
    </xf>
    <xf numFmtId="170" fontId="0" fillId="20" borderId="5" xfId="0" applyNumberFormat="1" applyFill="1" applyBorder="1" applyAlignment="1">
      <alignment vertical="center" wrapText="1"/>
    </xf>
    <xf numFmtId="171" fontId="0" fillId="20" borderId="5" xfId="0" applyNumberFormat="1" applyFill="1" applyBorder="1" applyAlignment="1">
      <alignment vertical="center" wrapText="1"/>
    </xf>
    <xf numFmtId="0" fontId="0" fillId="20" borderId="29" xfId="0" applyFill="1" applyBorder="1" applyAlignment="1">
      <alignment vertical="center" wrapText="1"/>
    </xf>
    <xf numFmtId="14" fontId="0" fillId="0" borderId="25" xfId="0" applyNumberFormat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172" fontId="0" fillId="0" borderId="25" xfId="0" applyNumberFormat="1" applyBorder="1" applyAlignment="1">
      <alignment vertical="center" wrapText="1"/>
    </xf>
    <xf numFmtId="168" fontId="0" fillId="0" borderId="25" xfId="0" applyNumberFormat="1" applyBorder="1" applyAlignment="1">
      <alignment vertical="center" wrapText="1"/>
    </xf>
    <xf numFmtId="167" fontId="0" fillId="0" borderId="25" xfId="0" applyNumberFormat="1" applyBorder="1" applyAlignment="1">
      <alignment vertical="center" wrapText="1"/>
    </xf>
    <xf numFmtId="169" fontId="0" fillId="0" borderId="25" xfId="0" applyNumberFormat="1" applyBorder="1" applyAlignment="1">
      <alignment vertical="center" wrapText="1"/>
    </xf>
    <xf numFmtId="170" fontId="0" fillId="0" borderId="25" xfId="0" applyNumberFormat="1" applyBorder="1" applyAlignment="1">
      <alignment vertical="center" wrapText="1"/>
    </xf>
    <xf numFmtId="171" fontId="0" fillId="0" borderId="25" xfId="0" applyNumberFormat="1" applyBorder="1" applyAlignment="1">
      <alignment vertical="center" wrapText="1"/>
    </xf>
    <xf numFmtId="14" fontId="0" fillId="0" borderId="37" xfId="0" applyNumberFormat="1" applyBorder="1" applyAlignment="1">
      <alignment vertical="center" wrapText="1"/>
    </xf>
    <xf numFmtId="0" fontId="0" fillId="0" borderId="37" xfId="0" applyBorder="1" applyAlignment="1">
      <alignment vertical="center" wrapText="1"/>
    </xf>
    <xf numFmtId="172" fontId="0" fillId="0" borderId="37" xfId="0" applyNumberFormat="1" applyBorder="1" applyAlignment="1">
      <alignment vertical="center" wrapText="1"/>
    </xf>
    <xf numFmtId="168" fontId="0" fillId="0" borderId="37" xfId="0" applyNumberFormat="1" applyBorder="1" applyAlignment="1">
      <alignment vertical="center" wrapText="1"/>
    </xf>
    <xf numFmtId="167" fontId="0" fillId="0" borderId="37" xfId="0" applyNumberFormat="1" applyBorder="1" applyAlignment="1">
      <alignment vertical="center" wrapText="1"/>
    </xf>
    <xf numFmtId="169" fontId="0" fillId="0" borderId="37" xfId="0" applyNumberFormat="1" applyBorder="1" applyAlignment="1">
      <alignment vertical="center" wrapText="1"/>
    </xf>
    <xf numFmtId="170" fontId="0" fillId="0" borderId="37" xfId="0" applyNumberFormat="1" applyBorder="1" applyAlignment="1">
      <alignment vertical="center" wrapText="1"/>
    </xf>
    <xf numFmtId="171" fontId="0" fillId="0" borderId="37" xfId="0" applyNumberFormat="1" applyBorder="1" applyAlignment="1">
      <alignment vertical="center" wrapText="1"/>
    </xf>
    <xf numFmtId="14" fontId="0" fillId="0" borderId="49" xfId="0" applyNumberFormat="1" applyBorder="1" applyAlignment="1">
      <alignment vertical="center" wrapText="1"/>
    </xf>
    <xf numFmtId="14" fontId="4" fillId="20" borderId="37" xfId="0" applyNumberFormat="1" applyFont="1" applyFill="1" applyBorder="1" applyAlignment="1">
      <alignment vertical="center" wrapText="1"/>
    </xf>
    <xf numFmtId="20" fontId="0" fillId="0" borderId="37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7" xfId="0" applyFill="1" applyBorder="1" applyAlignment="1">
      <alignment horizontal="center"/>
    </xf>
    <xf numFmtId="0" fontId="0" fillId="2" borderId="37" xfId="0" applyFill="1" applyBorder="1"/>
    <xf numFmtId="0" fontId="0" fillId="0" borderId="7" xfId="0" applyBorder="1" applyAlignment="1">
      <alignment horizontal="center" vertical="center" wrapText="1"/>
    </xf>
    <xf numFmtId="0" fontId="0" fillId="2" borderId="7" xfId="0" applyNumberFormat="1" applyFont="1" applyFill="1" applyBorder="1" applyAlignment="1">
      <alignment horizontal="center"/>
    </xf>
    <xf numFmtId="0" fontId="0" fillId="17" borderId="7" xfId="0" applyFill="1" applyBorder="1" applyAlignment="1">
      <alignment horizontal="center" vertical="center" wrapText="1"/>
    </xf>
    <xf numFmtId="0" fontId="0" fillId="13" borderId="7" xfId="0" applyFill="1" applyBorder="1" applyAlignment="1">
      <alignment horizontal="center" vertical="center" wrapText="1"/>
    </xf>
    <xf numFmtId="14" fontId="4" fillId="20" borderId="4" xfId="0" applyNumberFormat="1" applyFont="1" applyFill="1" applyBorder="1" applyAlignment="1">
      <alignment vertical="center" wrapText="1"/>
    </xf>
    <xf numFmtId="172" fontId="0" fillId="0" borderId="5" xfId="0" applyNumberFormat="1" applyBorder="1" applyAlignment="1">
      <alignment vertical="center" wrapText="1"/>
    </xf>
    <xf numFmtId="168" fontId="0" fillId="0" borderId="5" xfId="0" applyNumberFormat="1" applyBorder="1" applyAlignment="1">
      <alignment vertical="center" wrapText="1"/>
    </xf>
    <xf numFmtId="167" fontId="0" fillId="0" borderId="5" xfId="0" applyNumberFormat="1" applyBorder="1" applyAlignment="1">
      <alignment vertical="center" wrapText="1"/>
    </xf>
    <xf numFmtId="169" fontId="0" fillId="0" borderId="5" xfId="0" applyNumberFormat="1" applyBorder="1" applyAlignment="1">
      <alignment vertical="center" wrapText="1"/>
    </xf>
    <xf numFmtId="170" fontId="0" fillId="0" borderId="5" xfId="0" applyNumberFormat="1" applyBorder="1" applyAlignment="1">
      <alignment vertical="center" wrapText="1"/>
    </xf>
    <xf numFmtId="171" fontId="0" fillId="0" borderId="5" xfId="0" applyNumberFormat="1" applyBorder="1" applyAlignment="1">
      <alignment vertical="center" wrapText="1"/>
    </xf>
    <xf numFmtId="0" fontId="4" fillId="20" borderId="7" xfId="0" applyFont="1" applyFill="1" applyBorder="1" applyAlignment="1">
      <alignment vertical="center" wrapText="1"/>
    </xf>
    <xf numFmtId="164" fontId="0" fillId="0" borderId="6" xfId="0" applyNumberFormat="1" applyBorder="1" applyAlignment="1">
      <alignment horizontal="left" vertical="center" wrapText="1"/>
    </xf>
    <xf numFmtId="173" fontId="7" fillId="28" borderId="4" xfId="0" applyNumberFormat="1" applyFont="1" applyFill="1" applyBorder="1" applyAlignment="1">
      <alignment horizontal="center" vertical="center" wrapText="1"/>
    </xf>
    <xf numFmtId="173" fontId="0" fillId="0" borderId="7" xfId="0" applyNumberFormat="1" applyBorder="1" applyAlignment="1">
      <alignment vertical="center" wrapText="1"/>
    </xf>
    <xf numFmtId="173" fontId="7" fillId="20" borderId="5" xfId="0" applyNumberFormat="1" applyFont="1" applyFill="1" applyBorder="1" applyAlignment="1">
      <alignment horizontal="center" vertical="center" wrapText="1"/>
    </xf>
    <xf numFmtId="173" fontId="0" fillId="0" borderId="38" xfId="0" applyNumberFormat="1" applyBorder="1" applyAlignment="1">
      <alignment vertical="center" wrapText="1"/>
    </xf>
    <xf numFmtId="173" fontId="0" fillId="20" borderId="5" xfId="0" applyNumberFormat="1" applyFill="1" applyBorder="1" applyAlignment="1">
      <alignment vertical="center" wrapText="1"/>
    </xf>
    <xf numFmtId="173" fontId="0" fillId="0" borderId="25" xfId="0" applyNumberFormat="1" applyBorder="1" applyAlignment="1">
      <alignment vertical="center" wrapText="1"/>
    </xf>
    <xf numFmtId="173" fontId="0" fillId="0" borderId="37" xfId="0" applyNumberFormat="1" applyBorder="1" applyAlignment="1">
      <alignment vertical="center" wrapText="1"/>
    </xf>
    <xf numFmtId="173" fontId="0" fillId="0" borderId="5" xfId="0" applyNumberFormat="1" applyBorder="1" applyAlignment="1">
      <alignment vertical="center" wrapText="1"/>
    </xf>
    <xf numFmtId="173" fontId="0" fillId="0" borderId="7" xfId="0" applyNumberFormat="1" applyBorder="1" applyAlignment="1">
      <alignment horizontal="center" vertical="center" wrapText="1"/>
    </xf>
    <xf numFmtId="173" fontId="2" fillId="2" borderId="7" xfId="0" applyNumberFormat="1" applyFont="1" applyFill="1" applyBorder="1" applyAlignment="1">
      <alignment horizontal="center"/>
    </xf>
    <xf numFmtId="14" fontId="2" fillId="29" borderId="26" xfId="0" applyNumberFormat="1" applyFont="1" applyFill="1" applyBorder="1"/>
    <xf numFmtId="14" fontId="0" fillId="29" borderId="39" xfId="0" applyNumberFormat="1" applyFill="1" applyBorder="1"/>
    <xf numFmtId="14" fontId="0" fillId="29" borderId="25" xfId="0" applyNumberFormat="1" applyFill="1" applyBorder="1"/>
    <xf numFmtId="14" fontId="0" fillId="29" borderId="40" xfId="0" applyNumberFormat="1" applyFill="1" applyBorder="1"/>
    <xf numFmtId="14" fontId="0" fillId="29" borderId="27" xfId="0" applyNumberFormat="1" applyFill="1" applyBorder="1"/>
    <xf numFmtId="14" fontId="0" fillId="29" borderId="26" xfId="0" applyNumberFormat="1" applyFill="1" applyBorder="1"/>
    <xf numFmtId="14" fontId="0" fillId="29" borderId="40" xfId="0" applyNumberFormat="1" applyFill="1" applyBorder="1" applyAlignment="1">
      <alignment wrapText="1"/>
    </xf>
    <xf numFmtId="14" fontId="0" fillId="29" borderId="27" xfId="0" applyNumberFormat="1" applyFill="1" applyBorder="1" applyAlignment="1">
      <alignment wrapText="1"/>
    </xf>
    <xf numFmtId="14" fontId="2" fillId="29" borderId="20" xfId="0" applyNumberFormat="1" applyFont="1" applyFill="1" applyBorder="1"/>
    <xf numFmtId="14" fontId="0" fillId="29" borderId="23" xfId="0" applyNumberFormat="1" applyFill="1" applyBorder="1"/>
    <xf numFmtId="14" fontId="0" fillId="29" borderId="7" xfId="0" applyNumberFormat="1" applyFill="1" applyBorder="1"/>
    <xf numFmtId="14" fontId="0" fillId="29" borderId="24" xfId="0" applyNumberFormat="1" applyFill="1" applyBorder="1"/>
    <xf numFmtId="14" fontId="0" fillId="29" borderId="21" xfId="0" applyNumberFormat="1" applyFill="1" applyBorder="1"/>
    <xf numFmtId="14" fontId="0" fillId="29" borderId="20" xfId="0" applyNumberFormat="1" applyFill="1" applyBorder="1"/>
    <xf numFmtId="14" fontId="0" fillId="29" borderId="23" xfId="0" applyNumberFormat="1" applyFill="1" applyBorder="1" applyAlignment="1"/>
    <xf numFmtId="14" fontId="0" fillId="29" borderId="7" xfId="0" applyNumberFormat="1" applyFill="1" applyBorder="1" applyAlignment="1"/>
    <xf numFmtId="14" fontId="2" fillId="29" borderId="43" xfId="0" applyNumberFormat="1" applyFont="1" applyFill="1" applyBorder="1"/>
    <xf numFmtId="14" fontId="0" fillId="29" borderId="50" xfId="0" applyNumberFormat="1" applyFill="1" applyBorder="1"/>
    <xf numFmtId="14" fontId="0" fillId="29" borderId="37" xfId="0" applyNumberFormat="1" applyFill="1" applyBorder="1"/>
    <xf numFmtId="14" fontId="0" fillId="29" borderId="51" xfId="0" applyNumberFormat="1" applyFill="1" applyBorder="1"/>
    <xf numFmtId="14" fontId="0" fillId="29" borderId="42" xfId="0" applyNumberFormat="1" applyFill="1" applyBorder="1"/>
    <xf numFmtId="14" fontId="0" fillId="29" borderId="43" xfId="0" applyNumberFormat="1" applyFill="1" applyBorder="1"/>
    <xf numFmtId="14" fontId="2" fillId="29" borderId="0" xfId="0" applyNumberFormat="1" applyFont="1" applyFill="1" applyBorder="1"/>
    <xf numFmtId="14" fontId="0" fillId="29" borderId="52" xfId="0" applyNumberFormat="1" applyFill="1" applyBorder="1"/>
    <xf numFmtId="14" fontId="0" fillId="29" borderId="38" xfId="0" applyNumberFormat="1" applyFill="1" applyBorder="1"/>
    <xf numFmtId="14" fontId="0" fillId="29" borderId="53" xfId="0" applyNumberFormat="1" applyFill="1" applyBorder="1"/>
    <xf numFmtId="14" fontId="0" fillId="29" borderId="49" xfId="0" applyNumberFormat="1" applyFill="1" applyBorder="1"/>
    <xf numFmtId="14" fontId="0" fillId="29" borderId="54" xfId="0" applyNumberFormat="1" applyFill="1" applyBorder="1"/>
    <xf numFmtId="14" fontId="0" fillId="29" borderId="57" xfId="0" applyNumberFormat="1" applyFill="1" applyBorder="1"/>
    <xf numFmtId="14" fontId="0" fillId="29" borderId="55" xfId="0" applyNumberFormat="1" applyFill="1" applyBorder="1"/>
    <xf numFmtId="14" fontId="0" fillId="29" borderId="56" xfId="0" applyNumberFormat="1" applyFill="1" applyBorder="1"/>
    <xf numFmtId="0" fontId="1" fillId="0" borderId="31" xfId="0" applyFont="1" applyBorder="1" applyAlignment="1">
      <alignment horizontal="center" vertical="center"/>
    </xf>
    <xf numFmtId="0" fontId="1" fillId="9" borderId="10" xfId="0" applyFont="1" applyFill="1" applyBorder="1" applyAlignment="1">
      <alignment wrapText="1"/>
    </xf>
    <xf numFmtId="0" fontId="0" fillId="20" borderId="18" xfId="0" applyFont="1" applyFill="1" applyBorder="1"/>
    <xf numFmtId="0" fontId="0" fillId="20" borderId="9" xfId="0" applyFont="1" applyFill="1" applyBorder="1"/>
    <xf numFmtId="0" fontId="0" fillId="20" borderId="9" xfId="0" applyFill="1" applyBorder="1"/>
    <xf numFmtId="0" fontId="0" fillId="20" borderId="19" xfId="0" applyFont="1" applyFill="1" applyBorder="1"/>
    <xf numFmtId="0" fontId="0" fillId="20" borderId="18" xfId="0" applyFill="1" applyBorder="1"/>
    <xf numFmtId="0" fontId="0" fillId="20" borderId="18" xfId="0" applyFill="1" applyBorder="1" applyAlignment="1">
      <alignment wrapText="1"/>
    </xf>
    <xf numFmtId="0" fontId="0" fillId="20" borderId="8" xfId="0" applyFont="1" applyFill="1" applyBorder="1" applyAlignment="1">
      <alignment wrapText="1"/>
    </xf>
    <xf numFmtId="0" fontId="0" fillId="20" borderId="9" xfId="0" applyFont="1" applyFill="1" applyBorder="1" applyAlignment="1">
      <alignment wrapText="1"/>
    </xf>
    <xf numFmtId="0" fontId="0" fillId="20" borderId="19" xfId="0" applyFill="1" applyBorder="1" applyAlignment="1">
      <alignment wrapText="1"/>
    </xf>
    <xf numFmtId="0" fontId="0" fillId="20" borderId="9" xfId="0" applyFill="1" applyBorder="1" applyAlignment="1">
      <alignment wrapText="1"/>
    </xf>
    <xf numFmtId="0" fontId="0" fillId="20" borderId="10" xfId="0" applyFill="1" applyBorder="1" applyAlignment="1">
      <alignment horizontal="center" wrapText="1"/>
    </xf>
    <xf numFmtId="0" fontId="0" fillId="0" borderId="40" xfId="0" applyBorder="1"/>
    <xf numFmtId="0" fontId="0" fillId="2" borderId="39" xfId="0" applyFill="1" applyBorder="1" applyAlignment="1">
      <alignment wrapText="1"/>
    </xf>
    <xf numFmtId="0" fontId="0" fillId="2" borderId="44" xfId="0" applyFill="1" applyBorder="1" applyAlignment="1">
      <alignment wrapText="1"/>
    </xf>
    <xf numFmtId="0" fontId="0" fillId="0" borderId="24" xfId="0" applyBorder="1"/>
    <xf numFmtId="0" fontId="0" fillId="2" borderId="30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0" fillId="0" borderId="23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16" xfId="0" applyBorder="1"/>
    <xf numFmtId="0" fontId="0" fillId="0" borderId="13" xfId="0" applyBorder="1" applyAlignment="1">
      <alignment wrapText="1"/>
    </xf>
    <xf numFmtId="0" fontId="0" fillId="0" borderId="17" xfId="0" applyBorder="1" applyAlignment="1">
      <alignment wrapText="1"/>
    </xf>
    <xf numFmtId="0" fontId="0" fillId="2" borderId="45" xfId="0" applyFill="1" applyBorder="1" applyAlignment="1">
      <alignment wrapText="1"/>
    </xf>
    <xf numFmtId="0" fontId="0" fillId="0" borderId="7" xfId="0" applyBorder="1" applyAlignment="1">
      <alignment wrapText="1"/>
    </xf>
    <xf numFmtId="0" fontId="1" fillId="2" borderId="33" xfId="0" applyFont="1" applyFill="1" applyBorder="1" applyAlignment="1">
      <alignment horizontal="left" vertical="center"/>
    </xf>
    <xf numFmtId="164" fontId="0" fillId="2" borderId="4" xfId="0" applyNumberFormat="1" applyFill="1" applyBorder="1"/>
    <xf numFmtId="164" fontId="0" fillId="2" borderId="5" xfId="0" applyNumberFormat="1" applyFill="1" applyBorder="1"/>
    <xf numFmtId="164" fontId="0" fillId="2" borderId="6" xfId="0" applyNumberFormat="1" applyFill="1" applyBorder="1"/>
    <xf numFmtId="166" fontId="0" fillId="2" borderId="28" xfId="0" applyNumberFormat="1" applyFill="1" applyBorder="1"/>
    <xf numFmtId="166" fontId="0" fillId="2" borderId="5" xfId="0" applyNumberFormat="1" applyFill="1" applyBorder="1"/>
    <xf numFmtId="166" fontId="0" fillId="2" borderId="29" xfId="0" applyNumberFormat="1" applyFill="1" applyBorder="1"/>
    <xf numFmtId="165" fontId="0" fillId="2" borderId="4" xfId="0" applyNumberFormat="1" applyFill="1" applyBorder="1"/>
    <xf numFmtId="165" fontId="0" fillId="2" borderId="5" xfId="0" applyNumberFormat="1" applyFill="1" applyBorder="1"/>
    <xf numFmtId="167" fontId="0" fillId="2" borderId="5" xfId="0" applyNumberFormat="1" applyFill="1" applyBorder="1"/>
    <xf numFmtId="170" fontId="0" fillId="2" borderId="5" xfId="0" applyNumberFormat="1" applyFill="1" applyBorder="1"/>
    <xf numFmtId="171" fontId="0" fillId="2" borderId="5" xfId="0" applyNumberFormat="1" applyFill="1" applyBorder="1"/>
    <xf numFmtId="0" fontId="0" fillId="2" borderId="5" xfId="0" applyFill="1" applyBorder="1"/>
    <xf numFmtId="174" fontId="0" fillId="2" borderId="5" xfId="0" applyNumberFormat="1" applyFill="1" applyBorder="1"/>
    <xf numFmtId="167" fontId="0" fillId="2" borderId="4" xfId="0" applyNumberFormat="1" applyFill="1" applyBorder="1"/>
    <xf numFmtId="165" fontId="0" fillId="2" borderId="29" xfId="0" applyNumberFormat="1" applyFill="1" applyBorder="1"/>
    <xf numFmtId="169" fontId="0" fillId="2" borderId="28" xfId="0" applyNumberFormat="1" applyFill="1" applyBorder="1"/>
    <xf numFmtId="167" fontId="0" fillId="0" borderId="60" xfId="0" applyNumberFormat="1" applyBorder="1" applyAlignment="1">
      <alignment horizontal="left" vertical="center" wrapText="1"/>
    </xf>
    <xf numFmtId="168" fontId="0" fillId="0" borderId="55" xfId="0" applyNumberFormat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164" fontId="0" fillId="0" borderId="33" xfId="0" applyNumberFormat="1" applyBorder="1" applyAlignment="1">
      <alignment horizontal="left" vertical="center" wrapText="1"/>
    </xf>
    <xf numFmtId="165" fontId="0" fillId="0" borderId="5" xfId="0" applyNumberFormat="1" applyBorder="1" applyAlignment="1">
      <alignment horizontal="left" vertical="center" wrapText="1"/>
    </xf>
    <xf numFmtId="0" fontId="0" fillId="2" borderId="64" xfId="0" applyFill="1" applyBorder="1" applyAlignment="1">
      <alignment wrapText="1"/>
    </xf>
    <xf numFmtId="0" fontId="0" fillId="2" borderId="36" xfId="0" applyFill="1" applyBorder="1" applyAlignment="1">
      <alignment wrapText="1"/>
    </xf>
    <xf numFmtId="0" fontId="0" fillId="2" borderId="21" xfId="0" applyFill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1" xfId="0" applyBorder="1"/>
    <xf numFmtId="20" fontId="0" fillId="0" borderId="38" xfId="0" applyNumberFormat="1" applyBorder="1" applyAlignment="1">
      <alignment vertical="center" wrapText="1"/>
    </xf>
    <xf numFmtId="20" fontId="0" fillId="0" borderId="25" xfId="0" applyNumberFormat="1" applyBorder="1" applyAlignment="1">
      <alignment vertical="center" wrapText="1"/>
    </xf>
    <xf numFmtId="164" fontId="0" fillId="2" borderId="7" xfId="0" applyNumberFormat="1" applyFill="1" applyBorder="1" applyAlignment="1">
      <alignment horizontal="right"/>
    </xf>
    <xf numFmtId="164" fontId="0" fillId="2" borderId="23" xfId="0" applyNumberFormat="1" applyFill="1" applyBorder="1" applyAlignment="1">
      <alignment horizontal="right"/>
    </xf>
    <xf numFmtId="164" fontId="0" fillId="2" borderId="24" xfId="0" applyNumberFormat="1" applyFill="1" applyBorder="1" applyAlignment="1">
      <alignment horizontal="right"/>
    </xf>
    <xf numFmtId="166" fontId="0" fillId="2" borderId="21" xfId="0" applyNumberFormat="1" applyFill="1" applyBorder="1" applyAlignment="1">
      <alignment horizontal="right"/>
    </xf>
    <xf numFmtId="174" fontId="0" fillId="2" borderId="7" xfId="0" applyNumberFormat="1" applyFill="1" applyBorder="1" applyAlignment="1">
      <alignment horizontal="right"/>
    </xf>
    <xf numFmtId="166" fontId="0" fillId="2" borderId="7" xfId="0" applyNumberFormat="1" applyFill="1" applyBorder="1" applyAlignment="1">
      <alignment horizontal="right"/>
    </xf>
    <xf numFmtId="166" fontId="0" fillId="2" borderId="20" xfId="0" applyNumberFormat="1" applyFill="1" applyBorder="1" applyAlignment="1">
      <alignment horizontal="right"/>
    </xf>
    <xf numFmtId="165" fontId="0" fillId="2" borderId="23" xfId="0" applyNumberFormat="1" applyFill="1" applyBorder="1" applyAlignment="1">
      <alignment horizontal="right"/>
    </xf>
    <xf numFmtId="165" fontId="0" fillId="2" borderId="7" xfId="0" applyNumberFormat="1" applyFill="1" applyBorder="1" applyAlignment="1">
      <alignment horizontal="right"/>
    </xf>
    <xf numFmtId="165" fontId="0" fillId="2" borderId="20" xfId="0" applyNumberFormat="1" applyFill="1" applyBorder="1" applyAlignment="1">
      <alignment horizontal="right"/>
    </xf>
    <xf numFmtId="167" fontId="0" fillId="2" borderId="11" xfId="0" applyNumberFormat="1" applyFill="1" applyBorder="1" applyAlignment="1">
      <alignment horizontal="right"/>
    </xf>
    <xf numFmtId="167" fontId="0" fillId="2" borderId="12" xfId="0" applyNumberFormat="1" applyFill="1" applyBorder="1" applyAlignment="1">
      <alignment horizontal="right"/>
    </xf>
    <xf numFmtId="169" fontId="0" fillId="2" borderId="27" xfId="0" applyNumberFormat="1" applyFill="1" applyBorder="1" applyAlignment="1">
      <alignment horizontal="right"/>
    </xf>
    <xf numFmtId="170" fontId="0" fillId="2" borderId="27" xfId="0" applyNumberFormat="1" applyFill="1" applyBorder="1" applyAlignment="1">
      <alignment horizontal="right"/>
    </xf>
    <xf numFmtId="170" fontId="0" fillId="2" borderId="25" xfId="0" applyNumberFormat="1" applyFill="1" applyBorder="1" applyAlignment="1">
      <alignment horizontal="right"/>
    </xf>
    <xf numFmtId="171" fontId="0" fillId="2" borderId="25" xfId="0" applyNumberFormat="1" applyFill="1" applyBorder="1" applyAlignment="1">
      <alignment horizontal="right"/>
    </xf>
    <xf numFmtId="171" fontId="0" fillId="2" borderId="40" xfId="0" applyNumberFormat="1" applyFill="1" applyBorder="1" applyAlignment="1">
      <alignment horizontal="right" wrapText="1"/>
    </xf>
    <xf numFmtId="0" fontId="0" fillId="2" borderId="27" xfId="0" applyFill="1" applyBorder="1" applyAlignment="1">
      <alignment horizontal="right" wrapText="1"/>
    </xf>
    <xf numFmtId="0" fontId="0" fillId="2" borderId="25" xfId="0" applyFill="1" applyBorder="1" applyAlignment="1">
      <alignment horizontal="right"/>
    </xf>
    <xf numFmtId="167" fontId="0" fillId="2" borderId="23" xfId="0" applyNumberFormat="1" applyFill="1" applyBorder="1" applyAlignment="1">
      <alignment horizontal="right"/>
    </xf>
    <xf numFmtId="167" fontId="0" fillId="2" borderId="7" xfId="0" applyNumberFormat="1" applyFill="1" applyBorder="1" applyAlignment="1">
      <alignment horizontal="right"/>
    </xf>
    <xf numFmtId="169" fontId="0" fillId="2" borderId="21" xfId="0" applyNumberFormat="1" applyFill="1" applyBorder="1" applyAlignment="1">
      <alignment horizontal="right"/>
    </xf>
    <xf numFmtId="170" fontId="0" fillId="2" borderId="21" xfId="0" applyNumberFormat="1" applyFill="1" applyBorder="1" applyAlignment="1">
      <alignment horizontal="right"/>
    </xf>
    <xf numFmtId="170" fontId="0" fillId="2" borderId="7" xfId="0" applyNumberFormat="1" applyFill="1" applyBorder="1" applyAlignment="1">
      <alignment horizontal="right"/>
    </xf>
    <xf numFmtId="171" fontId="0" fillId="2" borderId="7" xfId="0" applyNumberFormat="1" applyFill="1" applyBorder="1" applyAlignment="1">
      <alignment horizontal="right"/>
    </xf>
    <xf numFmtId="171" fontId="0" fillId="2" borderId="24" xfId="0" applyNumberFormat="1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164" fontId="0" fillId="2" borderId="30" xfId="0" applyNumberFormat="1" applyFill="1" applyBorder="1" applyAlignment="1">
      <alignment horizontal="right"/>
    </xf>
    <xf numFmtId="164" fontId="0" fillId="2" borderId="59" xfId="0" applyNumberFormat="1" applyFill="1" applyBorder="1" applyAlignment="1">
      <alignment horizontal="right"/>
    </xf>
    <xf numFmtId="165" fontId="0" fillId="2" borderId="30" xfId="0" applyNumberFormat="1" applyFill="1" applyBorder="1" applyAlignment="1">
      <alignment horizontal="right"/>
    </xf>
    <xf numFmtId="165" fontId="0" fillId="2" borderId="36" xfId="0" applyNumberFormat="1" applyFill="1" applyBorder="1" applyAlignment="1">
      <alignment horizontal="right"/>
    </xf>
    <xf numFmtId="164" fontId="0" fillId="2" borderId="21" xfId="0" applyNumberFormat="1" applyFill="1" applyBorder="1" applyAlignment="1">
      <alignment horizontal="right"/>
    </xf>
    <xf numFmtId="167" fontId="0" fillId="2" borderId="21" xfId="0" applyNumberFormat="1" applyFill="1" applyBorder="1" applyAlignment="1">
      <alignment horizontal="right"/>
    </xf>
    <xf numFmtId="0" fontId="0" fillId="2" borderId="26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20" fontId="0" fillId="0" borderId="7" xfId="0" applyNumberFormat="1" applyBorder="1" applyAlignment="1">
      <alignment vertical="center" wrapText="1"/>
    </xf>
    <xf numFmtId="0" fontId="0" fillId="20" borderId="8" xfId="0" applyFill="1" applyBorder="1"/>
    <xf numFmtId="165" fontId="0" fillId="0" borderId="21" xfId="0" applyNumberFormat="1" applyBorder="1"/>
    <xf numFmtId="165" fontId="0" fillId="0" borderId="27" xfId="0" applyNumberFormat="1" applyBorder="1"/>
    <xf numFmtId="0" fontId="0" fillId="0" borderId="32" xfId="0" applyBorder="1"/>
    <xf numFmtId="14" fontId="0" fillId="0" borderId="63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6" xfId="0" applyNumberFormat="1" applyBorder="1"/>
    <xf numFmtId="166" fontId="0" fillId="0" borderId="13" xfId="0" applyNumberFormat="1" applyBorder="1"/>
    <xf numFmtId="166" fontId="0" fillId="0" borderId="14" xfId="0" applyNumberFormat="1" applyBorder="1"/>
    <xf numFmtId="166" fontId="0" fillId="0" borderId="16" xfId="0" applyNumberFormat="1" applyBorder="1"/>
    <xf numFmtId="165" fontId="0" fillId="0" borderId="32" xfId="0" applyNumberFormat="1" applyBorder="1"/>
    <xf numFmtId="165" fontId="0" fillId="0" borderId="14" xfId="0" applyNumberFormat="1" applyBorder="1"/>
    <xf numFmtId="167" fontId="0" fillId="0" borderId="13" xfId="0" applyNumberFormat="1" applyBorder="1"/>
    <xf numFmtId="167" fontId="0" fillId="0" borderId="32" xfId="0" applyNumberFormat="1" applyBorder="1"/>
    <xf numFmtId="167" fontId="0" fillId="0" borderId="14" xfId="0" applyNumberFormat="1" applyBorder="1"/>
    <xf numFmtId="0" fontId="0" fillId="0" borderId="14" xfId="0" applyBorder="1"/>
    <xf numFmtId="0" fontId="0" fillId="0" borderId="32" xfId="0" applyBorder="1" applyAlignment="1">
      <alignment wrapText="1"/>
    </xf>
    <xf numFmtId="0" fontId="0" fillId="0" borderId="14" xfId="0" applyBorder="1" applyAlignment="1">
      <alignment wrapText="1"/>
    </xf>
    <xf numFmtId="0" fontId="1" fillId="4" borderId="1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6" borderId="33" xfId="0" applyFont="1" applyFill="1" applyBorder="1" applyAlignment="1">
      <alignment horizontal="center" vertical="center"/>
    </xf>
    <xf numFmtId="0" fontId="0" fillId="0" borderId="34" xfId="0" applyBorder="1"/>
    <xf numFmtId="0" fontId="0" fillId="0" borderId="35" xfId="0" applyBorder="1"/>
    <xf numFmtId="0" fontId="1" fillId="7" borderId="33" xfId="0" applyFont="1" applyFill="1" applyBorder="1" applyAlignment="1">
      <alignment horizontal="center"/>
    </xf>
    <xf numFmtId="0" fontId="1" fillId="7" borderId="34" xfId="0" applyFont="1" applyFill="1" applyBorder="1" applyAlignment="1">
      <alignment horizontal="center"/>
    </xf>
    <xf numFmtId="0" fontId="1" fillId="7" borderId="35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1" fillId="8" borderId="35" xfId="0" applyFont="1" applyFill="1" applyBorder="1" applyAlignment="1">
      <alignment horizontal="center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29" borderId="10" xfId="0" applyFont="1" applyFill="1" applyBorder="1" applyAlignment="1">
      <alignment horizontal="center" vertical="center" wrapText="1"/>
    </xf>
    <xf numFmtId="0" fontId="1" fillId="29" borderId="5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2" fillId="17" borderId="20" xfId="0" applyFont="1" applyFill="1" applyBorder="1" applyAlignment="1">
      <alignment horizontal="center" wrapText="1"/>
    </xf>
    <xf numFmtId="0" fontId="2" fillId="17" borderId="21" xfId="0" applyFont="1" applyFill="1" applyBorder="1" applyAlignment="1">
      <alignment horizontal="center" wrapText="1"/>
    </xf>
    <xf numFmtId="0" fontId="2" fillId="14" borderId="20" xfId="0" applyNumberFormat="1" applyFont="1" applyFill="1" applyBorder="1" applyAlignment="1">
      <alignment horizontal="center"/>
    </xf>
    <xf numFmtId="0" fontId="2" fillId="14" borderId="21" xfId="0" applyNumberFormat="1" applyFont="1" applyFill="1" applyBorder="1" applyAlignment="1">
      <alignment horizontal="center"/>
    </xf>
    <xf numFmtId="0" fontId="2" fillId="13" borderId="20" xfId="0" applyNumberFormat="1" applyFont="1" applyFill="1" applyBorder="1" applyAlignment="1">
      <alignment horizontal="center"/>
    </xf>
    <xf numFmtId="0" fontId="2" fillId="13" borderId="21" xfId="0" applyNumberFormat="1" applyFont="1" applyFill="1" applyBorder="1" applyAlignment="1">
      <alignment horizontal="center"/>
    </xf>
    <xf numFmtId="0" fontId="2" fillId="10" borderId="20" xfId="0" applyNumberFormat="1" applyFont="1" applyFill="1" applyBorder="1" applyAlignment="1">
      <alignment horizontal="center"/>
    </xf>
    <xf numFmtId="0" fontId="2" fillId="10" borderId="21" xfId="0" applyNumberFormat="1" applyFont="1" applyFill="1" applyBorder="1" applyAlignment="1">
      <alignment horizontal="center"/>
    </xf>
    <xf numFmtId="0" fontId="2" fillId="15" borderId="20" xfId="0" applyNumberFormat="1" applyFont="1" applyFill="1" applyBorder="1" applyAlignment="1">
      <alignment horizontal="center"/>
    </xf>
    <xf numFmtId="0" fontId="2" fillId="15" borderId="21" xfId="0" applyNumberFormat="1" applyFont="1" applyFill="1" applyBorder="1" applyAlignment="1">
      <alignment horizontal="center"/>
    </xf>
    <xf numFmtId="0" fontId="2" fillId="11" borderId="20" xfId="0" applyNumberFormat="1" applyFont="1" applyFill="1" applyBorder="1" applyAlignment="1">
      <alignment horizontal="center"/>
    </xf>
    <xf numFmtId="0" fontId="2" fillId="11" borderId="21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0" fillId="0" borderId="58" xfId="0" applyBorder="1" applyAlignment="1">
      <alignment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0" fillId="9" borderId="58" xfId="0" applyFill="1" applyBorder="1" applyAlignment="1">
      <alignment vertical="center" wrapText="1"/>
    </xf>
    <xf numFmtId="0" fontId="1" fillId="27" borderId="33" xfId="0" applyFont="1" applyFill="1" applyBorder="1" applyAlignment="1">
      <alignment horizontal="center" vertical="center" wrapText="1"/>
    </xf>
    <xf numFmtId="0" fontId="1" fillId="27" borderId="34" xfId="0" applyFont="1" applyFill="1" applyBorder="1" applyAlignment="1">
      <alignment horizontal="center" vertical="center" wrapText="1"/>
    </xf>
    <xf numFmtId="0" fontId="1" fillId="27" borderId="35" xfId="0" applyFont="1" applyFill="1" applyBorder="1" applyAlignment="1">
      <alignment horizontal="center" vertical="center" wrapText="1"/>
    </xf>
    <xf numFmtId="0" fontId="1" fillId="6" borderId="3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1" fillId="7" borderId="3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2" fillId="12" borderId="20" xfId="0" applyNumberFormat="1" applyFont="1" applyFill="1" applyBorder="1" applyAlignment="1">
      <alignment horizontal="center"/>
    </xf>
    <xf numFmtId="0" fontId="2" fillId="12" borderId="21" xfId="0" applyNumberFormat="1" applyFont="1" applyFill="1" applyBorder="1" applyAlignment="1">
      <alignment horizontal="center"/>
    </xf>
    <xf numFmtId="0" fontId="2" fillId="17" borderId="20" xfId="0" applyNumberFormat="1" applyFont="1" applyFill="1" applyBorder="1" applyAlignment="1">
      <alignment horizontal="center"/>
    </xf>
    <xf numFmtId="0" fontId="2" fillId="17" borderId="21" xfId="0" applyNumberFormat="1" applyFont="1" applyFill="1" applyBorder="1" applyAlignment="1">
      <alignment horizontal="center"/>
    </xf>
    <xf numFmtId="173" fontId="0" fillId="0" borderId="37" xfId="0" applyNumberFormat="1" applyBorder="1" applyAlignment="1">
      <alignment horizontal="center" vertical="center" wrapText="1"/>
    </xf>
    <xf numFmtId="173" fontId="0" fillId="0" borderId="38" xfId="0" applyNumberFormat="1" applyBorder="1" applyAlignment="1">
      <alignment horizontal="center" vertical="center" wrapText="1"/>
    </xf>
    <xf numFmtId="173" fontId="0" fillId="0" borderId="25" xfId="0" applyNumberFormat="1" applyBorder="1" applyAlignment="1">
      <alignment horizontal="center" vertical="center" wrapText="1"/>
    </xf>
    <xf numFmtId="0" fontId="1" fillId="26" borderId="31" xfId="0" applyFont="1" applyFill="1" applyBorder="1" applyAlignment="1">
      <alignment horizontal="center" vertical="center" wrapText="1"/>
    </xf>
    <xf numFmtId="0" fontId="0" fillId="26" borderId="2" xfId="0" applyFill="1" applyBorder="1" applyAlignment="1">
      <alignment vertical="center" wrapText="1"/>
    </xf>
    <xf numFmtId="0" fontId="0" fillId="26" borderId="3" xfId="0" applyFill="1" applyBorder="1" applyAlignment="1">
      <alignment vertical="center" wrapText="1"/>
    </xf>
    <xf numFmtId="0" fontId="1" fillId="28" borderId="31" xfId="0" applyFont="1" applyFill="1" applyBorder="1" applyAlignment="1">
      <alignment horizontal="center" vertical="center" wrapText="1"/>
    </xf>
    <xf numFmtId="0" fontId="0" fillId="28" borderId="2" xfId="0" applyFill="1" applyBorder="1" applyAlignment="1">
      <alignment vertical="center" wrapText="1"/>
    </xf>
    <xf numFmtId="0" fontId="2" fillId="21" borderId="20" xfId="0" applyNumberFormat="1" applyFont="1" applyFill="1" applyBorder="1" applyAlignment="1">
      <alignment horizontal="center"/>
    </xf>
    <xf numFmtId="0" fontId="2" fillId="21" borderId="21" xfId="0" applyNumberFormat="1" applyFont="1" applyFill="1" applyBorder="1" applyAlignment="1">
      <alignment horizontal="center"/>
    </xf>
    <xf numFmtId="0" fontId="2" fillId="16" borderId="20" xfId="0" applyNumberFormat="1" applyFont="1" applyFill="1" applyBorder="1" applyAlignment="1">
      <alignment horizontal="center"/>
    </xf>
    <xf numFmtId="0" fontId="2" fillId="16" borderId="21" xfId="0" applyNumberFormat="1" applyFont="1" applyFill="1" applyBorder="1" applyAlignment="1">
      <alignment horizontal="center"/>
    </xf>
    <xf numFmtId="0" fontId="0" fillId="11" borderId="20" xfId="0" applyFill="1" applyBorder="1" applyAlignment="1">
      <alignment horizontal="center" vertical="center" wrapText="1"/>
    </xf>
    <xf numFmtId="0" fontId="0" fillId="11" borderId="21" xfId="0" applyFill="1" applyBorder="1" applyAlignment="1">
      <alignment horizontal="center" vertical="center" wrapText="1"/>
    </xf>
    <xf numFmtId="0" fontId="0" fillId="12" borderId="20" xfId="0" applyFill="1" applyBorder="1" applyAlignment="1">
      <alignment horizontal="center" vertical="center" wrapText="1"/>
    </xf>
    <xf numFmtId="0" fontId="0" fillId="12" borderId="21" xfId="0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10" borderId="20" xfId="0" applyFill="1" applyBorder="1" applyAlignment="1">
      <alignment horizontal="center" vertical="center" wrapText="1"/>
    </xf>
    <xf numFmtId="0" fontId="0" fillId="10" borderId="21" xfId="0" applyFill="1" applyBorder="1" applyAlignment="1">
      <alignment horizontal="center" vertical="center" wrapText="1"/>
    </xf>
    <xf numFmtId="0" fontId="0" fillId="15" borderId="20" xfId="0" applyFill="1" applyBorder="1" applyAlignment="1">
      <alignment horizontal="center" vertical="center" wrapText="1"/>
    </xf>
    <xf numFmtId="0" fontId="0" fillId="15" borderId="21" xfId="0" applyFill="1" applyBorder="1" applyAlignment="1">
      <alignment horizontal="center" vertical="center" wrapText="1"/>
    </xf>
    <xf numFmtId="0" fontId="0" fillId="19" borderId="20" xfId="0" applyFill="1" applyBorder="1" applyAlignment="1">
      <alignment horizontal="center" vertical="center" wrapText="1"/>
    </xf>
    <xf numFmtId="0" fontId="0" fillId="19" borderId="21" xfId="0" applyFill="1" applyBorder="1" applyAlignment="1">
      <alignment horizontal="center" vertical="center" wrapText="1"/>
    </xf>
    <xf numFmtId="0" fontId="0" fillId="30" borderId="20" xfId="0" applyFill="1" applyBorder="1" applyAlignment="1">
      <alignment horizontal="center" vertical="center" wrapText="1"/>
    </xf>
    <xf numFmtId="0" fontId="0" fillId="30" borderId="21" xfId="0" applyFill="1" applyBorder="1" applyAlignment="1">
      <alignment horizontal="center" vertical="center" wrapText="1"/>
    </xf>
    <xf numFmtId="0" fontId="0" fillId="31" borderId="20" xfId="0" applyFill="1" applyBorder="1" applyAlignment="1">
      <alignment horizontal="center" vertical="center" wrapText="1"/>
    </xf>
    <xf numFmtId="0" fontId="0" fillId="31" borderId="21" xfId="0" applyFill="1" applyBorder="1" applyAlignment="1">
      <alignment horizontal="center" vertical="center" wrapText="1"/>
    </xf>
    <xf numFmtId="0" fontId="0" fillId="14" borderId="20" xfId="0" applyFill="1" applyBorder="1" applyAlignment="1">
      <alignment horizontal="center" vertical="center" wrapText="1"/>
    </xf>
    <xf numFmtId="0" fontId="0" fillId="14" borderId="21" xfId="0" applyFill="1" applyBorder="1" applyAlignment="1">
      <alignment horizontal="center" vertical="center" wrapText="1"/>
    </xf>
    <xf numFmtId="0" fontId="0" fillId="13" borderId="20" xfId="0" applyFill="1" applyBorder="1" applyAlignment="1">
      <alignment horizontal="center" vertical="center" wrapText="1"/>
    </xf>
    <xf numFmtId="0" fontId="0" fillId="13" borderId="21" xfId="0" applyFill="1" applyBorder="1" applyAlignment="1">
      <alignment horizontal="center" vertical="center" wrapText="1"/>
    </xf>
    <xf numFmtId="0" fontId="0" fillId="18" borderId="20" xfId="0" applyFill="1" applyBorder="1" applyAlignment="1">
      <alignment horizontal="center" vertical="center" wrapText="1"/>
    </xf>
    <xf numFmtId="0" fontId="0" fillId="18" borderId="21" xfId="0" applyFill="1" applyBorder="1" applyAlignment="1">
      <alignment horizontal="center" vertical="center" wrapText="1"/>
    </xf>
    <xf numFmtId="0" fontId="1" fillId="6" borderId="34" xfId="0" applyFont="1" applyFill="1" applyBorder="1" applyAlignment="1">
      <alignment horizontal="center" vertical="center"/>
    </xf>
    <xf numFmtId="0" fontId="1" fillId="6" borderId="35" xfId="0" applyFont="1" applyFill="1" applyBorder="1" applyAlignment="1">
      <alignment horizontal="center" vertical="center"/>
    </xf>
    <xf numFmtId="164" fontId="1" fillId="4" borderId="31" xfId="0" applyNumberFormat="1" applyFont="1" applyFill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21" xfId="0" applyBorder="1"/>
    <xf numFmtId="164" fontId="1" fillId="5" borderId="33" xfId="0" applyNumberFormat="1" applyFont="1" applyFill="1" applyBorder="1" applyAlignment="1">
      <alignment horizontal="center"/>
    </xf>
    <xf numFmtId="164" fontId="1" fillId="5" borderId="34" xfId="0" applyNumberFormat="1" applyFont="1" applyFill="1" applyBorder="1" applyAlignment="1">
      <alignment horizontal="center"/>
    </xf>
    <xf numFmtId="164" fontId="1" fillId="5" borderId="35" xfId="0" applyNumberFormat="1" applyFont="1" applyFill="1" applyBorder="1" applyAlignment="1">
      <alignment horizontal="center"/>
    </xf>
    <xf numFmtId="165" fontId="1" fillId="8" borderId="33" xfId="0" applyNumberFormat="1" applyFont="1" applyFill="1" applyBorder="1" applyAlignment="1">
      <alignment horizontal="center"/>
    </xf>
    <xf numFmtId="165" fontId="1" fillId="8" borderId="34" xfId="0" applyNumberFormat="1" applyFont="1" applyFill="1" applyBorder="1" applyAlignment="1">
      <alignment horizontal="center"/>
    </xf>
    <xf numFmtId="165" fontId="1" fillId="8" borderId="35" xfId="0" applyNumberFormat="1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166" fontId="1" fillId="7" borderId="33" xfId="0" applyNumberFormat="1" applyFont="1" applyFill="1" applyBorder="1" applyAlignment="1">
      <alignment horizontal="center"/>
    </xf>
    <xf numFmtId="1" fontId="0" fillId="23" borderId="29" xfId="0" applyNumberFormat="1" applyFill="1" applyBorder="1" applyAlignment="1">
      <alignment horizontal="center"/>
    </xf>
    <xf numFmtId="0" fontId="0" fillId="0" borderId="28" xfId="0" applyBorder="1"/>
    <xf numFmtId="1" fontId="0" fillId="23" borderId="28" xfId="0" applyNumberFormat="1" applyFill="1" applyBorder="1" applyAlignment="1">
      <alignment horizontal="center"/>
    </xf>
    <xf numFmtId="1" fontId="0" fillId="0" borderId="63" xfId="0" applyNumberFormat="1" applyBorder="1" applyAlignment="1">
      <alignment horizontal="center"/>
    </xf>
    <xf numFmtId="0" fontId="0" fillId="0" borderId="32" xfId="0" applyBorder="1"/>
    <xf numFmtId="1" fontId="0" fillId="0" borderId="26" xfId="0" applyNumberFormat="1" applyBorder="1" applyAlignment="1">
      <alignment horizontal="center"/>
    </xf>
    <xf numFmtId="0" fontId="0" fillId="0" borderId="27" xfId="0" applyBorder="1"/>
    <xf numFmtId="1" fontId="0" fillId="0" borderId="27" xfId="0" applyNumberFormat="1" applyBorder="1" applyAlignment="1">
      <alignment horizontal="center"/>
    </xf>
    <xf numFmtId="0" fontId="1" fillId="0" borderId="3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164" fontId="1" fillId="13" borderId="33" xfId="0" applyNumberFormat="1" applyFont="1" applyFill="1" applyBorder="1" applyAlignment="1">
      <alignment horizontal="center"/>
    </xf>
    <xf numFmtId="164" fontId="1" fillId="13" borderId="34" xfId="0" applyNumberFormat="1" applyFont="1" applyFill="1" applyBorder="1" applyAlignment="1">
      <alignment horizontal="center"/>
    </xf>
    <xf numFmtId="164" fontId="1" fillId="13" borderId="35" xfId="0" applyNumberFormat="1" applyFont="1" applyFill="1" applyBorder="1" applyAlignment="1">
      <alignment horizontal="center"/>
    </xf>
    <xf numFmtId="164" fontId="1" fillId="11" borderId="31" xfId="0" applyNumberFormat="1" applyFont="1" applyFill="1" applyBorder="1" applyAlignment="1">
      <alignment horizontal="center" vertical="center"/>
    </xf>
    <xf numFmtId="164" fontId="1" fillId="11" borderId="2" xfId="0" applyNumberFormat="1" applyFont="1" applyFill="1" applyBorder="1" applyAlignment="1">
      <alignment horizontal="center" vertical="center"/>
    </xf>
    <xf numFmtId="164" fontId="1" fillId="11" borderId="3" xfId="0" applyNumberFormat="1" applyFont="1" applyFill="1" applyBorder="1" applyAlignment="1">
      <alignment horizontal="center" vertical="center"/>
    </xf>
    <xf numFmtId="165" fontId="1" fillId="25" borderId="33" xfId="0" applyNumberFormat="1" applyFont="1" applyFill="1" applyBorder="1" applyAlignment="1">
      <alignment horizontal="center"/>
    </xf>
    <xf numFmtId="165" fontId="1" fillId="25" borderId="34" xfId="0" applyNumberFormat="1" applyFont="1" applyFill="1" applyBorder="1" applyAlignment="1">
      <alignment horizontal="center"/>
    </xf>
    <xf numFmtId="165" fontId="1" fillId="25" borderId="35" xfId="0" applyNumberFormat="1" applyFont="1" applyFill="1" applyBorder="1" applyAlignment="1">
      <alignment horizontal="center"/>
    </xf>
    <xf numFmtId="167" fontId="1" fillId="24" borderId="33" xfId="0" applyNumberFormat="1" applyFont="1" applyFill="1" applyBorder="1" applyAlignment="1">
      <alignment horizontal="center"/>
    </xf>
    <xf numFmtId="167" fontId="1" fillId="24" borderId="34" xfId="0" applyNumberFormat="1" applyFont="1" applyFill="1" applyBorder="1" applyAlignment="1">
      <alignment horizontal="center"/>
    </xf>
    <xf numFmtId="167" fontId="1" fillId="24" borderId="35" xfId="0" applyNumberFormat="1" applyFont="1" applyFill="1" applyBorder="1" applyAlignment="1">
      <alignment horizontal="center"/>
    </xf>
    <xf numFmtId="165" fontId="0" fillId="0" borderId="34" xfId="0" applyNumberFormat="1" applyBorder="1" applyAlignment="1">
      <alignment horizontal="left" vertical="center" wrapText="1"/>
    </xf>
    <xf numFmtId="167" fontId="0" fillId="0" borderId="29" xfId="0" applyNumberFormat="1" applyBorder="1" applyAlignment="1">
      <alignment horizontal="left" vertical="center" wrapText="1"/>
    </xf>
    <xf numFmtId="167" fontId="0" fillId="0" borderId="35" xfId="0" applyNumberFormat="1" applyFont="1" applyBorder="1" applyAlignment="1">
      <alignment horizontal="left" vertical="center" wrapText="1"/>
    </xf>
    <xf numFmtId="167" fontId="0" fillId="0" borderId="61" xfId="0" applyNumberFormat="1" applyBorder="1" applyAlignment="1">
      <alignment horizontal="left" vertical="center" wrapText="1"/>
    </xf>
    <xf numFmtId="167" fontId="0" fillId="0" borderId="57" xfId="0" applyNumberFormat="1" applyBorder="1" applyAlignment="1">
      <alignment horizontal="left" vertical="center" wrapText="1"/>
    </xf>
    <xf numFmtId="168" fontId="0" fillId="0" borderId="61" xfId="0" applyNumberFormat="1" applyBorder="1" applyAlignment="1">
      <alignment horizontal="left" vertical="center" wrapText="1"/>
    </xf>
    <xf numFmtId="168" fontId="0" fillId="0" borderId="57" xfId="0" applyNumberFormat="1" applyFont="1" applyBorder="1" applyAlignment="1">
      <alignment horizontal="left" vertical="center" wrapText="1"/>
    </xf>
    <xf numFmtId="169" fontId="0" fillId="0" borderId="61" xfId="0" applyNumberFormat="1" applyBorder="1" applyAlignment="1">
      <alignment horizontal="left" vertical="center" wrapText="1"/>
    </xf>
    <xf numFmtId="169" fontId="0" fillId="0" borderId="62" xfId="0" applyNumberFormat="1" applyBorder="1" applyAlignment="1">
      <alignment horizontal="left" vertical="center" wrapText="1"/>
    </xf>
  </cellXfs>
  <cellStyles count="1">
    <cellStyle name="Normal" xfId="0" builtinId="0"/>
  </cellStyles>
  <dxfs count="149"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numFmt numFmtId="175" formatCode="&quot; &quot;"/>
    </dxf>
    <dxf>
      <numFmt numFmtId="175" formatCode="&quot; &quot;"/>
    </dxf>
    <dxf>
      <numFmt numFmtId="175" formatCode="&quot; &quot;"/>
    </dxf>
    <dxf>
      <numFmt numFmtId="175" formatCode="&quot; &quot;"/>
    </dxf>
    <dxf>
      <numFmt numFmtId="175" formatCode="&quot; &quot;"/>
      <fill>
        <patternFill>
          <bgColor theme="0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6699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800000"/>
        </patternFill>
      </fill>
    </dxf>
    <dxf>
      <fill>
        <patternFill>
          <bgColor rgb="FFD60093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theme="1" tint="0.499984740745262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7030A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1" tint="0.499984740745262"/>
      </font>
      <fill>
        <patternFill>
          <bgColor theme="0"/>
        </patternFill>
      </fill>
    </dxf>
    <dxf>
      <fill>
        <patternFill>
          <bgColor theme="0" tint="-4.9989318521683403E-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rgb="FF00206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CCFF66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CCFF66"/>
      <color rgb="FFFF6699"/>
      <color rgb="FFCCFF33"/>
      <color rgb="FFCCFD66"/>
      <color rgb="FF800000"/>
      <color rgb="FFA50021"/>
      <color rgb="FFFF6600"/>
      <color rgb="FFFF0000"/>
      <color rgb="FFFF9933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4"/>
  <dimension ref="A1:AG368"/>
  <sheetViews>
    <sheetView tabSelected="1" zoomScale="85" zoomScaleNormal="85" workbookViewId="0">
      <pane xSplit="1" ySplit="2" topLeftCell="B339" activePane="bottomRight" state="frozen"/>
      <selection activeCell="K52" sqref="K52"/>
      <selection pane="topRight" activeCell="K52" sqref="K52"/>
      <selection pane="bottomLeft" activeCell="K52" sqref="K52"/>
      <selection pane="bottomRight" activeCell="W197" sqref="W197"/>
    </sheetView>
  </sheetViews>
  <sheetFormatPr defaultRowHeight="14.4" x14ac:dyDescent="0.3"/>
  <cols>
    <col min="1" max="1" width="10.88671875" customWidth="1"/>
    <col min="2" max="2" width="7.33203125" style="127" customWidth="1"/>
    <col min="3" max="7" width="7.33203125" style="125" customWidth="1"/>
    <col min="8" max="8" width="7.33203125" style="128" customWidth="1"/>
    <col min="9" max="9" width="7.33203125" style="127" customWidth="1"/>
    <col min="10" max="10" width="7.33203125" style="125" customWidth="1"/>
    <col min="11" max="11" width="7.33203125" style="128" customWidth="1"/>
    <col min="12" max="12" width="7.33203125" style="127" customWidth="1"/>
    <col min="13" max="13" width="7.33203125" style="125" customWidth="1"/>
    <col min="14" max="14" width="7.33203125" style="128" customWidth="1"/>
    <col min="15" max="15" width="10.6640625" style="125" customWidth="1"/>
    <col min="16" max="16" width="10.88671875" style="125" customWidth="1"/>
    <col min="17" max="17" width="10.44140625" style="128" customWidth="1"/>
    <col min="18" max="18" width="8.44140625" style="127" customWidth="1"/>
    <col min="19" max="20" width="8.44140625" style="125" customWidth="1"/>
    <col min="21" max="21" width="5.6640625" style="128" customWidth="1"/>
    <col min="22" max="22" width="7.109375" style="127" customWidth="1"/>
    <col min="23" max="23" width="11.44140625" style="125" customWidth="1"/>
    <col min="24" max="24" width="10" style="125" customWidth="1"/>
    <col min="25" max="25" width="8.44140625" style="125" customWidth="1"/>
    <col min="26" max="26" width="8.6640625" style="128" customWidth="1"/>
    <col min="27" max="27" width="28.44140625" style="129" customWidth="1"/>
    <col min="28" max="28" width="11.44140625" style="53" customWidth="1"/>
    <col min="29" max="30" width="9.33203125" style="53" customWidth="1"/>
    <col min="31" max="31" width="7.88671875" style="53" customWidth="1"/>
    <col min="32" max="32" width="9.33203125" style="53" customWidth="1"/>
    <col min="33" max="33" width="28.44140625" style="54" customWidth="1"/>
  </cols>
  <sheetData>
    <row r="1" spans="1:29" s="15" customFormat="1" ht="16.5" customHeight="1" thickBot="1" x14ac:dyDescent="0.35">
      <c r="A1" s="261" t="s">
        <v>0</v>
      </c>
      <c r="B1" s="376" t="s">
        <v>2</v>
      </c>
      <c r="C1" s="377"/>
      <c r="D1" s="377"/>
      <c r="E1" s="377"/>
      <c r="F1" s="377"/>
      <c r="G1" s="377"/>
      <c r="H1" s="378"/>
      <c r="I1" s="391" t="s">
        <v>5</v>
      </c>
      <c r="J1" s="392"/>
      <c r="K1" s="393"/>
      <c r="L1" s="385" t="s">
        <v>35</v>
      </c>
      <c r="M1" s="386"/>
      <c r="N1" s="387"/>
      <c r="O1" s="388" t="s">
        <v>7</v>
      </c>
      <c r="P1" s="389"/>
      <c r="Q1" s="390"/>
      <c r="R1" s="382" t="s">
        <v>10</v>
      </c>
      <c r="S1" s="383"/>
      <c r="T1" s="383"/>
      <c r="U1" s="384"/>
      <c r="V1" s="379" t="s">
        <v>14</v>
      </c>
      <c r="W1" s="380"/>
      <c r="X1" s="380"/>
      <c r="Y1" s="380"/>
      <c r="Z1" s="381"/>
      <c r="AA1" s="262" t="s">
        <v>19</v>
      </c>
      <c r="AB1" s="29"/>
      <c r="AC1" s="30"/>
    </row>
    <row r="2" spans="1:29" s="15" customFormat="1" ht="28.8" x14ac:dyDescent="0.3">
      <c r="A2" s="119"/>
      <c r="B2" s="263" t="s">
        <v>112</v>
      </c>
      <c r="C2" s="264" t="s">
        <v>111</v>
      </c>
      <c r="D2" s="264" t="s">
        <v>110</v>
      </c>
      <c r="E2" s="265" t="s">
        <v>3</v>
      </c>
      <c r="F2" s="265" t="s">
        <v>4</v>
      </c>
      <c r="G2" s="264" t="s">
        <v>6</v>
      </c>
      <c r="H2" s="266" t="s">
        <v>107</v>
      </c>
      <c r="I2" s="267" t="s">
        <v>20</v>
      </c>
      <c r="J2" s="265" t="s">
        <v>21</v>
      </c>
      <c r="K2" s="266" t="s">
        <v>103</v>
      </c>
      <c r="L2" s="263" t="s">
        <v>40</v>
      </c>
      <c r="M2" s="264" t="s">
        <v>39</v>
      </c>
      <c r="N2" s="266" t="s">
        <v>102</v>
      </c>
      <c r="O2" s="357" t="s">
        <v>8</v>
      </c>
      <c r="P2" s="265" t="s">
        <v>9</v>
      </c>
      <c r="Q2" s="266" t="s">
        <v>101</v>
      </c>
      <c r="R2" s="268" t="s">
        <v>11</v>
      </c>
      <c r="S2" s="269" t="s">
        <v>51</v>
      </c>
      <c r="T2" s="270" t="s">
        <v>41</v>
      </c>
      <c r="U2" s="271" t="s">
        <v>13</v>
      </c>
      <c r="V2" s="268" t="s">
        <v>15</v>
      </c>
      <c r="W2" s="270" t="s">
        <v>16</v>
      </c>
      <c r="X2" s="272" t="s">
        <v>17</v>
      </c>
      <c r="Y2" s="270" t="s">
        <v>108</v>
      </c>
      <c r="Z2" s="271" t="s">
        <v>18</v>
      </c>
      <c r="AA2" s="273"/>
      <c r="AB2" s="120"/>
    </row>
    <row r="3" spans="1:29" s="36" customFormat="1" ht="28.8" x14ac:dyDescent="0.3">
      <c r="A3" s="41">
        <v>42370</v>
      </c>
      <c r="B3" s="42">
        <v>-14.4</v>
      </c>
      <c r="C3" s="14">
        <v>-3.5</v>
      </c>
      <c r="D3" s="14">
        <v>-12.4</v>
      </c>
      <c r="E3" s="14">
        <v>-2.7</v>
      </c>
      <c r="F3" s="14">
        <v>-14.7</v>
      </c>
      <c r="G3" s="14">
        <f>(B3+C3+2*D3)/4</f>
        <v>-10.675000000000001</v>
      </c>
      <c r="H3" s="71">
        <v>-10.199999999999999</v>
      </c>
      <c r="I3" s="42">
        <v>-10.199999999999999</v>
      </c>
      <c r="J3" s="14">
        <v>-19.7</v>
      </c>
      <c r="K3" s="71">
        <v>-15.4</v>
      </c>
      <c r="L3" s="75">
        <v>72</v>
      </c>
      <c r="M3" s="22">
        <v>51</v>
      </c>
      <c r="N3" s="72">
        <v>64.8</v>
      </c>
      <c r="O3" s="358">
        <v>1031.8</v>
      </c>
      <c r="P3" s="20">
        <v>1027.3</v>
      </c>
      <c r="Q3" s="20">
        <v>1029.3</v>
      </c>
      <c r="R3" s="66">
        <v>2</v>
      </c>
      <c r="S3" s="64">
        <v>1.4</v>
      </c>
      <c r="T3" s="23">
        <v>0.5</v>
      </c>
      <c r="U3" s="274" t="s">
        <v>94</v>
      </c>
      <c r="V3" s="275"/>
      <c r="W3" s="116">
        <v>0</v>
      </c>
      <c r="X3" s="117">
        <v>0</v>
      </c>
      <c r="Y3" s="118">
        <v>0</v>
      </c>
      <c r="Z3" s="124">
        <v>0</v>
      </c>
      <c r="AA3" s="276" t="s">
        <v>211</v>
      </c>
      <c r="AB3" s="35"/>
    </row>
    <row r="4" spans="1:29" s="19" customFormat="1" x14ac:dyDescent="0.3">
      <c r="A4" s="41">
        <v>42371</v>
      </c>
      <c r="B4" s="42">
        <v>-16.2</v>
      </c>
      <c r="C4" s="14">
        <v>-8.8000000000000007</v>
      </c>
      <c r="D4" s="14">
        <v>-15</v>
      </c>
      <c r="E4" s="14">
        <v>-7.9</v>
      </c>
      <c r="F4" s="14">
        <v>-16.5</v>
      </c>
      <c r="G4" s="14">
        <f t="shared" ref="G4:G32" si="0">(B4+C4+2*D4)/4</f>
        <v>-13.75</v>
      </c>
      <c r="H4" s="71">
        <v>-12.8</v>
      </c>
      <c r="I4" s="42">
        <v>-12.8</v>
      </c>
      <c r="J4" s="14">
        <v>-21.6</v>
      </c>
      <c r="K4" s="71">
        <v>-17.662301587301595</v>
      </c>
      <c r="L4" s="75">
        <v>72</v>
      </c>
      <c r="M4" s="22">
        <v>64</v>
      </c>
      <c r="N4" s="72">
        <v>66.865079365079367</v>
      </c>
      <c r="O4" s="358">
        <v>1030.2</v>
      </c>
      <c r="P4" s="20">
        <v>1027.9000000000001</v>
      </c>
      <c r="Q4" s="20">
        <v>1028.966197183099</v>
      </c>
      <c r="R4" s="66">
        <v>1.7</v>
      </c>
      <c r="S4" s="64">
        <v>1.2</v>
      </c>
      <c r="T4" s="23">
        <v>0.4</v>
      </c>
      <c r="U4" s="277" t="s">
        <v>93</v>
      </c>
      <c r="V4" s="278" t="s">
        <v>214</v>
      </c>
      <c r="W4" s="16">
        <v>0</v>
      </c>
      <c r="X4" s="17">
        <v>0</v>
      </c>
      <c r="Y4" s="18">
        <v>0</v>
      </c>
      <c r="Z4" s="44">
        <v>0</v>
      </c>
      <c r="AA4" s="279" t="s">
        <v>215</v>
      </c>
      <c r="AB4" s="27"/>
    </row>
    <row r="5" spans="1:29" s="19" customFormat="1" ht="28.8" x14ac:dyDescent="0.3">
      <c r="A5" s="41">
        <v>42372</v>
      </c>
      <c r="B5" s="42">
        <v>-18.2</v>
      </c>
      <c r="C5" s="14">
        <v>-7.1</v>
      </c>
      <c r="D5" s="14">
        <v>-15</v>
      </c>
      <c r="E5" s="14">
        <v>-5.9</v>
      </c>
      <c r="F5" s="14">
        <v>-18.399999999999999</v>
      </c>
      <c r="G5" s="14">
        <f t="shared" si="0"/>
        <v>-13.824999999999999</v>
      </c>
      <c r="H5" s="71">
        <v>-13.3</v>
      </c>
      <c r="I5" s="42">
        <v>-12.3</v>
      </c>
      <c r="J5" s="14">
        <v>-24.3</v>
      </c>
      <c r="K5" s="71">
        <v>-19.379699248120279</v>
      </c>
      <c r="L5" s="75">
        <v>66</v>
      </c>
      <c r="M5" s="22">
        <v>53</v>
      </c>
      <c r="N5" s="72">
        <v>60.563909774436091</v>
      </c>
      <c r="O5" s="358">
        <v>1028</v>
      </c>
      <c r="P5" s="20">
        <v>1015.3</v>
      </c>
      <c r="Q5" s="20">
        <v>1022.1999999999995</v>
      </c>
      <c r="R5" s="66">
        <v>2</v>
      </c>
      <c r="S5" s="64">
        <v>1.5</v>
      </c>
      <c r="T5" s="23">
        <v>0.5</v>
      </c>
      <c r="U5" s="277" t="s">
        <v>93</v>
      </c>
      <c r="V5" s="278"/>
      <c r="W5" s="16">
        <v>0</v>
      </c>
      <c r="X5" s="17">
        <v>0</v>
      </c>
      <c r="Y5" s="18">
        <v>0</v>
      </c>
      <c r="Z5" s="44">
        <v>0</v>
      </c>
      <c r="AA5" s="279" t="s">
        <v>432</v>
      </c>
      <c r="AB5" s="27"/>
    </row>
    <row r="6" spans="1:29" s="19" customFormat="1" ht="28.8" x14ac:dyDescent="0.3">
      <c r="A6" s="41">
        <v>42373</v>
      </c>
      <c r="B6" s="42">
        <v>-18.399999999999999</v>
      </c>
      <c r="C6" s="14">
        <v>-8.4</v>
      </c>
      <c r="D6" s="14">
        <v>-8.1</v>
      </c>
      <c r="E6" s="14">
        <v>-7.6</v>
      </c>
      <c r="F6" s="14">
        <v>-18.7</v>
      </c>
      <c r="G6" s="14">
        <f t="shared" si="0"/>
        <v>-10.75</v>
      </c>
      <c r="H6" s="71">
        <v>-11.9</v>
      </c>
      <c r="I6" s="42">
        <v>-12.6</v>
      </c>
      <c r="J6" s="14">
        <v>-24.8</v>
      </c>
      <c r="K6" s="71">
        <v>-17.666785714285705</v>
      </c>
      <c r="L6" s="75">
        <v>72</v>
      </c>
      <c r="M6" s="22">
        <v>58</v>
      </c>
      <c r="N6" s="72">
        <v>62.428571428571431</v>
      </c>
      <c r="O6" s="358">
        <v>1015.5</v>
      </c>
      <c r="P6" s="20">
        <v>1002</v>
      </c>
      <c r="Q6" s="20">
        <v>1007.8815972222221</v>
      </c>
      <c r="R6" s="66">
        <v>6.5</v>
      </c>
      <c r="S6" s="64">
        <v>3.4</v>
      </c>
      <c r="T6" s="23">
        <v>1.2</v>
      </c>
      <c r="U6" s="277" t="s">
        <v>97</v>
      </c>
      <c r="V6" s="280" t="s">
        <v>216</v>
      </c>
      <c r="W6" s="16">
        <v>0</v>
      </c>
      <c r="X6" s="17">
        <v>1</v>
      </c>
      <c r="Y6" s="18">
        <v>2</v>
      </c>
      <c r="Z6" s="44">
        <v>2</v>
      </c>
      <c r="AA6" s="279" t="s">
        <v>217</v>
      </c>
      <c r="AB6" s="27"/>
    </row>
    <row r="7" spans="1:29" s="19" customFormat="1" x14ac:dyDescent="0.3">
      <c r="A7" s="41">
        <v>42374</v>
      </c>
      <c r="B7" s="42">
        <v>-7.9</v>
      </c>
      <c r="C7" s="14">
        <v>-5.3</v>
      </c>
      <c r="D7" s="14">
        <v>-5.0999999999999996</v>
      </c>
      <c r="E7" s="14">
        <v>-4.5</v>
      </c>
      <c r="F7" s="14">
        <v>-8</v>
      </c>
      <c r="G7" s="14">
        <f t="shared" si="0"/>
        <v>-5.85</v>
      </c>
      <c r="H7" s="71">
        <v>-6.3</v>
      </c>
      <c r="I7" s="42">
        <v>-7.6</v>
      </c>
      <c r="J7" s="14">
        <v>-12.7</v>
      </c>
      <c r="K7" s="71">
        <v>-10.744522968197867</v>
      </c>
      <c r="L7" s="75">
        <v>79</v>
      </c>
      <c r="M7" s="22">
        <v>67</v>
      </c>
      <c r="N7" s="72">
        <v>70.632508833922259</v>
      </c>
      <c r="O7" s="358">
        <v>1009</v>
      </c>
      <c r="P7" s="20">
        <v>1002</v>
      </c>
      <c r="Q7" s="20">
        <v>1005.2448763250898</v>
      </c>
      <c r="R7" s="66">
        <v>7.8</v>
      </c>
      <c r="S7" s="64">
        <v>4</v>
      </c>
      <c r="T7" s="23">
        <v>1.6</v>
      </c>
      <c r="U7" s="277" t="s">
        <v>44</v>
      </c>
      <c r="V7" s="280" t="s">
        <v>216</v>
      </c>
      <c r="W7" s="16">
        <v>0</v>
      </c>
      <c r="X7" s="17">
        <v>0.1</v>
      </c>
      <c r="Y7" s="18">
        <v>0.5</v>
      </c>
      <c r="Z7" s="44">
        <v>1.5</v>
      </c>
      <c r="AA7" s="279" t="s">
        <v>218</v>
      </c>
      <c r="AB7" s="27"/>
    </row>
    <row r="8" spans="1:29" s="19" customFormat="1" x14ac:dyDescent="0.3">
      <c r="A8" s="41">
        <v>42375</v>
      </c>
      <c r="B8" s="42">
        <v>-4.3</v>
      </c>
      <c r="C8" s="14">
        <v>-0.6</v>
      </c>
      <c r="D8" s="14">
        <v>-1.5</v>
      </c>
      <c r="E8" s="14">
        <v>-0.3</v>
      </c>
      <c r="F8" s="14">
        <v>-4.5</v>
      </c>
      <c r="G8" s="14">
        <f t="shared" si="0"/>
        <v>-1.9749999999999999</v>
      </c>
      <c r="H8" s="71">
        <v>-2.4</v>
      </c>
      <c r="I8" s="42">
        <v>-4</v>
      </c>
      <c r="J8" s="14">
        <v>-7.6</v>
      </c>
      <c r="K8" s="71">
        <v>-5.707986111111107</v>
      </c>
      <c r="L8" s="75">
        <v>82</v>
      </c>
      <c r="M8" s="22">
        <v>73</v>
      </c>
      <c r="N8" s="72">
        <v>78.350694444444443</v>
      </c>
      <c r="O8" s="358">
        <v>1008.6</v>
      </c>
      <c r="P8" s="20">
        <v>1002.3</v>
      </c>
      <c r="Q8" s="20">
        <v>1006.5444444444438</v>
      </c>
      <c r="R8" s="66">
        <v>3.4</v>
      </c>
      <c r="S8" s="64">
        <v>2</v>
      </c>
      <c r="T8" s="23">
        <v>0.4</v>
      </c>
      <c r="U8" s="277" t="s">
        <v>99</v>
      </c>
      <c r="V8" s="280" t="s">
        <v>216</v>
      </c>
      <c r="W8" s="16">
        <v>0</v>
      </c>
      <c r="X8" s="17">
        <v>0.2</v>
      </c>
      <c r="Y8" s="18">
        <v>0.1</v>
      </c>
      <c r="Z8" s="44">
        <v>1.5</v>
      </c>
      <c r="AA8" s="279" t="s">
        <v>218</v>
      </c>
      <c r="AB8" s="27"/>
    </row>
    <row r="9" spans="1:29" s="19" customFormat="1" x14ac:dyDescent="0.3">
      <c r="A9" s="41">
        <v>42376</v>
      </c>
      <c r="B9" s="42">
        <v>1.1000000000000001</v>
      </c>
      <c r="C9" s="14">
        <v>-0.9</v>
      </c>
      <c r="D9" s="14">
        <v>-2</v>
      </c>
      <c r="E9" s="14">
        <v>1.3</v>
      </c>
      <c r="F9" s="14">
        <v>-2.2999999999999998</v>
      </c>
      <c r="G9" s="14">
        <f t="shared" si="0"/>
        <v>-0.95</v>
      </c>
      <c r="H9" s="71">
        <v>-0.8</v>
      </c>
      <c r="I9" s="42">
        <v>-1.7</v>
      </c>
      <c r="J9" s="14">
        <v>-6.3</v>
      </c>
      <c r="K9" s="71">
        <v>-4.5638888888888838</v>
      </c>
      <c r="L9" s="75">
        <v>85</v>
      </c>
      <c r="M9" s="22">
        <v>69</v>
      </c>
      <c r="N9" s="72">
        <v>75.892361111111114</v>
      </c>
      <c r="O9" s="358">
        <v>1006</v>
      </c>
      <c r="P9" s="20">
        <v>1000.6</v>
      </c>
      <c r="Q9" s="20">
        <v>1003.2374999999993</v>
      </c>
      <c r="R9" s="66">
        <v>7.8</v>
      </c>
      <c r="S9" s="64">
        <v>3.8</v>
      </c>
      <c r="T9" s="23">
        <v>1.5</v>
      </c>
      <c r="U9" s="277" t="s">
        <v>46</v>
      </c>
      <c r="V9" s="280" t="s">
        <v>214</v>
      </c>
      <c r="W9" s="16">
        <v>0</v>
      </c>
      <c r="X9" s="17">
        <v>0</v>
      </c>
      <c r="Y9" s="18">
        <v>0</v>
      </c>
      <c r="Z9" s="44">
        <v>1.2</v>
      </c>
      <c r="AA9" s="279" t="s">
        <v>218</v>
      </c>
      <c r="AB9" s="27"/>
    </row>
    <row r="10" spans="1:29" s="19" customFormat="1" x14ac:dyDescent="0.3">
      <c r="A10" s="41">
        <v>42377</v>
      </c>
      <c r="B10" s="42">
        <v>-3.3</v>
      </c>
      <c r="C10" s="14">
        <v>-1.4</v>
      </c>
      <c r="D10" s="14">
        <v>-1.5</v>
      </c>
      <c r="E10" s="14">
        <v>-4</v>
      </c>
      <c r="F10" s="14">
        <v>-0.8</v>
      </c>
      <c r="G10" s="14">
        <f t="shared" si="0"/>
        <v>-1.9249999999999998</v>
      </c>
      <c r="H10" s="71">
        <v>-2.1</v>
      </c>
      <c r="I10" s="42">
        <v>-3.2</v>
      </c>
      <c r="J10" s="14">
        <v>-8</v>
      </c>
      <c r="K10" s="71">
        <v>-5.4270833333333393</v>
      </c>
      <c r="L10" s="75">
        <v>86</v>
      </c>
      <c r="M10" s="22">
        <v>71</v>
      </c>
      <c r="N10" s="72">
        <v>78.347222222222229</v>
      </c>
      <c r="O10" s="358">
        <v>1012.6</v>
      </c>
      <c r="P10" s="20">
        <v>1005.4</v>
      </c>
      <c r="Q10" s="20">
        <v>1009.1906249999998</v>
      </c>
      <c r="R10" s="66">
        <v>6.1</v>
      </c>
      <c r="S10" s="64">
        <v>3.1</v>
      </c>
      <c r="T10" s="23">
        <v>1.1000000000000001</v>
      </c>
      <c r="U10" s="277" t="s">
        <v>89</v>
      </c>
      <c r="V10" s="280"/>
      <c r="W10" s="16">
        <v>0</v>
      </c>
      <c r="X10" s="17">
        <v>0</v>
      </c>
      <c r="Y10" s="18">
        <v>0</v>
      </c>
      <c r="Z10" s="44">
        <v>1</v>
      </c>
      <c r="AA10" s="279" t="s">
        <v>218</v>
      </c>
      <c r="AB10" s="27"/>
    </row>
    <row r="11" spans="1:29" s="19" customFormat="1" x14ac:dyDescent="0.3">
      <c r="A11" s="41">
        <v>42378</v>
      </c>
      <c r="B11" s="42">
        <v>-1</v>
      </c>
      <c r="C11" s="14">
        <v>1.4</v>
      </c>
      <c r="D11" s="14">
        <v>0.9</v>
      </c>
      <c r="E11" s="14">
        <v>1.6</v>
      </c>
      <c r="F11" s="14">
        <v>-1.4</v>
      </c>
      <c r="G11" s="14">
        <f t="shared" si="0"/>
        <v>0.55000000000000004</v>
      </c>
      <c r="H11" s="71">
        <v>0.2</v>
      </c>
      <c r="I11" s="42">
        <v>-0.3</v>
      </c>
      <c r="J11" s="14">
        <v>-3.3</v>
      </c>
      <c r="K11" s="71">
        <v>-1.7208333333333343</v>
      </c>
      <c r="L11" s="75">
        <v>90</v>
      </c>
      <c r="M11" s="22">
        <v>84</v>
      </c>
      <c r="N11" s="72">
        <v>87.180555555555557</v>
      </c>
      <c r="O11" s="358">
        <v>1014.6</v>
      </c>
      <c r="P11" s="20">
        <v>1010</v>
      </c>
      <c r="Q11" s="20">
        <v>1012.7156250000007</v>
      </c>
      <c r="R11" s="66">
        <v>3.7</v>
      </c>
      <c r="S11" s="64">
        <v>2.2000000000000002</v>
      </c>
      <c r="T11" s="23">
        <v>0.6</v>
      </c>
      <c r="U11" s="277" t="s">
        <v>43</v>
      </c>
      <c r="V11" s="280" t="s">
        <v>219</v>
      </c>
      <c r="W11" s="16">
        <v>3.6</v>
      </c>
      <c r="X11" s="17">
        <v>6</v>
      </c>
      <c r="Y11" s="18">
        <v>0</v>
      </c>
      <c r="Z11" s="44">
        <v>0.5</v>
      </c>
      <c r="AA11" s="279" t="s">
        <v>221</v>
      </c>
      <c r="AB11" s="27"/>
    </row>
    <row r="12" spans="1:29" s="19" customFormat="1" x14ac:dyDescent="0.3">
      <c r="A12" s="41">
        <v>42379</v>
      </c>
      <c r="B12" s="42">
        <v>0.8</v>
      </c>
      <c r="C12" s="14">
        <v>1.5</v>
      </c>
      <c r="D12" s="14">
        <v>0.1</v>
      </c>
      <c r="E12" s="14">
        <v>1.9</v>
      </c>
      <c r="F12" s="14">
        <v>0.1</v>
      </c>
      <c r="G12" s="14">
        <f t="shared" si="0"/>
        <v>0.625</v>
      </c>
      <c r="H12" s="71">
        <v>1</v>
      </c>
      <c r="I12" s="42">
        <v>0.6</v>
      </c>
      <c r="J12" s="14">
        <v>-1.2</v>
      </c>
      <c r="K12" s="71">
        <v>-0.47614035087719425</v>
      </c>
      <c r="L12" s="75">
        <v>91</v>
      </c>
      <c r="M12" s="22">
        <v>89</v>
      </c>
      <c r="N12" s="72">
        <v>90.238596491228066</v>
      </c>
      <c r="O12" s="358">
        <v>1010.3</v>
      </c>
      <c r="P12" s="20">
        <v>1001.4</v>
      </c>
      <c r="Q12" s="20">
        <v>1005.1433566433558</v>
      </c>
      <c r="R12" s="66">
        <v>2.7</v>
      </c>
      <c r="S12" s="64">
        <v>1.9</v>
      </c>
      <c r="T12" s="23">
        <v>0.3</v>
      </c>
      <c r="U12" s="277" t="s">
        <v>100</v>
      </c>
      <c r="V12" s="280" t="s">
        <v>220</v>
      </c>
      <c r="W12" s="16">
        <v>7.2</v>
      </c>
      <c r="X12" s="17">
        <v>5.5</v>
      </c>
      <c r="Y12" s="18">
        <v>0</v>
      </c>
      <c r="Z12" s="44">
        <v>0</v>
      </c>
      <c r="AA12" s="279" t="s">
        <v>221</v>
      </c>
      <c r="AB12" s="27"/>
    </row>
    <row r="13" spans="1:29" s="19" customFormat="1" x14ac:dyDescent="0.3">
      <c r="A13" s="41">
        <v>42380</v>
      </c>
      <c r="B13" s="42">
        <v>1.8</v>
      </c>
      <c r="C13" s="14">
        <v>3.7</v>
      </c>
      <c r="D13" s="14">
        <v>7.5</v>
      </c>
      <c r="E13" s="14">
        <v>8.6</v>
      </c>
      <c r="F13" s="14">
        <v>0.5</v>
      </c>
      <c r="G13" s="14">
        <f t="shared" si="0"/>
        <v>5.125</v>
      </c>
      <c r="H13" s="71">
        <v>4.0999999999999996</v>
      </c>
      <c r="I13" s="42">
        <v>6.6</v>
      </c>
      <c r="J13" s="14">
        <v>-0.8</v>
      </c>
      <c r="K13" s="71">
        <v>2.7317073170731705</v>
      </c>
      <c r="L13" s="75">
        <v>94</v>
      </c>
      <c r="M13" s="22">
        <v>86</v>
      </c>
      <c r="N13" s="72">
        <v>90.881533101045292</v>
      </c>
      <c r="O13" s="358">
        <v>1006.6</v>
      </c>
      <c r="P13" s="20">
        <v>990.5</v>
      </c>
      <c r="Q13" s="20">
        <v>1000.3905923344947</v>
      </c>
      <c r="R13" s="66">
        <v>13.9</v>
      </c>
      <c r="S13" s="64">
        <v>6.6</v>
      </c>
      <c r="T13" s="23">
        <v>2.1</v>
      </c>
      <c r="U13" s="277" t="s">
        <v>89</v>
      </c>
      <c r="V13" s="280" t="s">
        <v>220</v>
      </c>
      <c r="W13" s="16">
        <v>3.6</v>
      </c>
      <c r="X13" s="17">
        <v>5</v>
      </c>
      <c r="Y13" s="18">
        <v>0</v>
      </c>
      <c r="Z13" s="44">
        <v>0</v>
      </c>
      <c r="AA13" s="279" t="s">
        <v>218</v>
      </c>
      <c r="AB13" s="27"/>
    </row>
    <row r="14" spans="1:29" s="19" customFormat="1" x14ac:dyDescent="0.3">
      <c r="A14" s="41">
        <v>42381</v>
      </c>
      <c r="B14" s="42">
        <v>3.7</v>
      </c>
      <c r="C14" s="14">
        <v>8.1999999999999993</v>
      </c>
      <c r="D14" s="14">
        <v>5.0999999999999996</v>
      </c>
      <c r="E14" s="14">
        <v>8.4</v>
      </c>
      <c r="F14" s="14">
        <v>1.4</v>
      </c>
      <c r="G14" s="14">
        <f t="shared" si="0"/>
        <v>5.5249999999999995</v>
      </c>
      <c r="H14" s="71">
        <v>5</v>
      </c>
      <c r="I14" s="42">
        <v>6.4</v>
      </c>
      <c r="J14" s="14">
        <v>-1.4</v>
      </c>
      <c r="K14" s="71">
        <v>2.2713780918727919</v>
      </c>
      <c r="L14" s="75">
        <v>94</v>
      </c>
      <c r="M14" s="22">
        <v>68</v>
      </c>
      <c r="N14" s="72">
        <v>82.347517730496449</v>
      </c>
      <c r="O14" s="358">
        <v>1002</v>
      </c>
      <c r="P14" s="20">
        <v>989.6</v>
      </c>
      <c r="Q14" s="20">
        <v>995.41111111111115</v>
      </c>
      <c r="R14" s="66">
        <v>8.8000000000000007</v>
      </c>
      <c r="S14" s="64">
        <v>6.8</v>
      </c>
      <c r="T14" s="23">
        <v>0.8</v>
      </c>
      <c r="U14" s="277" t="s">
        <v>98</v>
      </c>
      <c r="V14" s="280" t="s">
        <v>220</v>
      </c>
      <c r="W14" s="16">
        <v>3.6</v>
      </c>
      <c r="X14" s="17">
        <v>0.3</v>
      </c>
      <c r="Y14" s="18">
        <v>0</v>
      </c>
      <c r="Z14" s="44">
        <v>0</v>
      </c>
      <c r="AA14" s="279" t="s">
        <v>222</v>
      </c>
      <c r="AB14" s="27"/>
    </row>
    <row r="15" spans="1:29" s="19" customFormat="1" x14ac:dyDescent="0.3">
      <c r="A15" s="41">
        <v>42382</v>
      </c>
      <c r="B15" s="42">
        <v>-0.2</v>
      </c>
      <c r="C15" s="14">
        <v>5.6</v>
      </c>
      <c r="D15" s="14">
        <v>0.7</v>
      </c>
      <c r="E15" s="14">
        <v>5.6</v>
      </c>
      <c r="F15" s="14">
        <v>-1</v>
      </c>
      <c r="G15" s="14">
        <f t="shared" si="0"/>
        <v>1.6999999999999997</v>
      </c>
      <c r="H15" s="71">
        <v>1.7</v>
      </c>
      <c r="I15" s="42">
        <v>2.7</v>
      </c>
      <c r="J15" s="14">
        <v>-2.7</v>
      </c>
      <c r="K15" s="71">
        <v>-0.5</v>
      </c>
      <c r="L15" s="75">
        <v>94</v>
      </c>
      <c r="M15" s="22">
        <v>76</v>
      </c>
      <c r="N15" s="72">
        <v>85</v>
      </c>
      <c r="O15" s="358">
        <v>1010.9</v>
      </c>
      <c r="P15" s="20">
        <v>1001.8</v>
      </c>
      <c r="Q15" s="20">
        <v>1006.2</v>
      </c>
      <c r="R15" s="66">
        <v>4.4000000000000004</v>
      </c>
      <c r="S15" s="64">
        <v>3.2</v>
      </c>
      <c r="T15" s="23">
        <v>0.7</v>
      </c>
      <c r="U15" s="277" t="s">
        <v>94</v>
      </c>
      <c r="V15" s="281" t="s">
        <v>223</v>
      </c>
      <c r="W15" s="24">
        <v>3</v>
      </c>
      <c r="X15" s="25">
        <v>1</v>
      </c>
      <c r="Y15" s="26">
        <v>0</v>
      </c>
      <c r="Z15" s="28">
        <v>0</v>
      </c>
      <c r="AA15" s="282" t="s">
        <v>222</v>
      </c>
      <c r="AB15" s="27"/>
    </row>
    <row r="16" spans="1:29" s="19" customFormat="1" x14ac:dyDescent="0.3">
      <c r="A16" s="41">
        <v>42383</v>
      </c>
      <c r="B16" s="42">
        <v>1.3</v>
      </c>
      <c r="C16" s="14">
        <v>5.6</v>
      </c>
      <c r="D16" s="14">
        <v>2.2000000000000002</v>
      </c>
      <c r="E16" s="14">
        <v>5.3</v>
      </c>
      <c r="F16" s="14">
        <v>0.4</v>
      </c>
      <c r="G16" s="14">
        <f t="shared" si="0"/>
        <v>2.8250000000000002</v>
      </c>
      <c r="H16" s="71">
        <v>2.2999999999999998</v>
      </c>
      <c r="I16" s="42">
        <v>0</v>
      </c>
      <c r="J16" s="14">
        <v>-4.0999999999999996</v>
      </c>
      <c r="K16" s="71">
        <v>-2.5</v>
      </c>
      <c r="L16" s="75">
        <v>90</v>
      </c>
      <c r="M16" s="22">
        <v>51</v>
      </c>
      <c r="N16" s="72">
        <v>69.2</v>
      </c>
      <c r="O16" s="358">
        <v>1018.2</v>
      </c>
      <c r="P16" s="20">
        <v>1010.6</v>
      </c>
      <c r="Q16" s="20">
        <v>1015.6</v>
      </c>
      <c r="R16" s="66">
        <v>5.8</v>
      </c>
      <c r="S16" s="64">
        <v>4.0999999999999996</v>
      </c>
      <c r="T16" s="23">
        <v>1.2</v>
      </c>
      <c r="U16" s="277" t="s">
        <v>89</v>
      </c>
      <c r="V16" s="281" t="s">
        <v>223</v>
      </c>
      <c r="W16" s="24">
        <v>3.6</v>
      </c>
      <c r="X16" s="25">
        <v>0.9</v>
      </c>
      <c r="Y16" s="26">
        <v>0</v>
      </c>
      <c r="Z16" s="28">
        <v>0</v>
      </c>
      <c r="AA16" s="282" t="s">
        <v>224</v>
      </c>
      <c r="AB16" s="27"/>
    </row>
    <row r="17" spans="1:28" s="19" customFormat="1" x14ac:dyDescent="0.3">
      <c r="A17" s="41">
        <v>42384</v>
      </c>
      <c r="B17" s="42">
        <v>0.5</v>
      </c>
      <c r="C17" s="14">
        <v>1.5</v>
      </c>
      <c r="D17" s="14">
        <v>-0.3</v>
      </c>
      <c r="E17" s="14">
        <v>2</v>
      </c>
      <c r="F17" s="14">
        <v>-1.7</v>
      </c>
      <c r="G17" s="14">
        <f t="shared" si="0"/>
        <v>0.35</v>
      </c>
      <c r="H17" s="71">
        <v>0.7</v>
      </c>
      <c r="I17" s="42">
        <v>-1.3</v>
      </c>
      <c r="J17" s="14">
        <v>-3.4</v>
      </c>
      <c r="K17" s="71">
        <v>-2.2715277777777771</v>
      </c>
      <c r="L17" s="75">
        <v>88</v>
      </c>
      <c r="M17" s="22">
        <v>72</v>
      </c>
      <c r="N17" s="72">
        <v>80.885416666666671</v>
      </c>
      <c r="O17" s="358">
        <v>1014.2</v>
      </c>
      <c r="P17" s="20">
        <v>1007.4</v>
      </c>
      <c r="Q17" s="20">
        <v>1009.3708333333333</v>
      </c>
      <c r="R17" s="66">
        <v>7.8</v>
      </c>
      <c r="S17" s="64">
        <v>4.5999999999999996</v>
      </c>
      <c r="T17" s="23">
        <v>0.6</v>
      </c>
      <c r="U17" s="277" t="s">
        <v>89</v>
      </c>
      <c r="V17" s="281" t="s">
        <v>216</v>
      </c>
      <c r="W17" s="24">
        <v>3.6</v>
      </c>
      <c r="X17" s="25">
        <v>1.8</v>
      </c>
      <c r="Y17" s="26">
        <v>4</v>
      </c>
      <c r="Z17" s="28">
        <v>2</v>
      </c>
      <c r="AA17" s="282" t="s">
        <v>225</v>
      </c>
      <c r="AB17" s="27"/>
    </row>
    <row r="18" spans="1:28" s="19" customFormat="1" x14ac:dyDescent="0.3">
      <c r="A18" s="41">
        <v>42385</v>
      </c>
      <c r="B18" s="42">
        <v>-1.5</v>
      </c>
      <c r="C18" s="14">
        <v>1.1000000000000001</v>
      </c>
      <c r="D18" s="14">
        <v>-3.8</v>
      </c>
      <c r="E18" s="14">
        <v>1.5</v>
      </c>
      <c r="F18" s="14">
        <v>-6.3</v>
      </c>
      <c r="G18" s="14">
        <f t="shared" si="0"/>
        <v>-2</v>
      </c>
      <c r="H18" s="71">
        <v>-1.5</v>
      </c>
      <c r="I18" s="42">
        <v>-1.1000000000000001</v>
      </c>
      <c r="J18" s="14">
        <v>-12.5</v>
      </c>
      <c r="K18" s="71">
        <v>-6.9182352941176504</v>
      </c>
      <c r="L18" s="75">
        <v>88</v>
      </c>
      <c r="M18" s="22">
        <v>58</v>
      </c>
      <c r="N18" s="72">
        <v>66.941176470588232</v>
      </c>
      <c r="O18" s="358">
        <v>1019.9</v>
      </c>
      <c r="P18" s="20">
        <v>1009</v>
      </c>
      <c r="Q18" s="20">
        <v>1014.6923611111114</v>
      </c>
      <c r="R18" s="66">
        <v>4.8</v>
      </c>
      <c r="S18" s="64">
        <v>3.1</v>
      </c>
      <c r="T18" s="23">
        <v>1.3</v>
      </c>
      <c r="U18" s="277" t="s">
        <v>100</v>
      </c>
      <c r="V18" s="281" t="s">
        <v>214</v>
      </c>
      <c r="W18" s="24">
        <v>0</v>
      </c>
      <c r="X18" s="25">
        <v>0</v>
      </c>
      <c r="Y18" s="26">
        <v>0</v>
      </c>
      <c r="Z18" s="28">
        <v>1.2</v>
      </c>
      <c r="AA18" s="282" t="s">
        <v>218</v>
      </c>
      <c r="AB18" s="27"/>
    </row>
    <row r="19" spans="1:28" s="19" customFormat="1" x14ac:dyDescent="0.3">
      <c r="A19" s="41">
        <v>42386</v>
      </c>
      <c r="B19" s="42">
        <v>-5.3</v>
      </c>
      <c r="C19" s="14">
        <v>-2.9</v>
      </c>
      <c r="D19" s="14">
        <v>-4.0999999999999996</v>
      </c>
      <c r="E19" s="14">
        <v>-1</v>
      </c>
      <c r="F19" s="14">
        <v>-8.5</v>
      </c>
      <c r="G19" s="14">
        <f t="shared" si="0"/>
        <v>-4.0999999999999996</v>
      </c>
      <c r="H19" s="71">
        <v>-4.8</v>
      </c>
      <c r="I19" s="42">
        <v>-10.3</v>
      </c>
      <c r="J19" s="14">
        <v>-14.5</v>
      </c>
      <c r="K19" s="71">
        <v>-11.608536585365863</v>
      </c>
      <c r="L19" s="75">
        <v>72</v>
      </c>
      <c r="M19" s="22">
        <v>51</v>
      </c>
      <c r="N19" s="72">
        <v>60.727642276422763</v>
      </c>
      <c r="O19" s="358">
        <v>1022.1</v>
      </c>
      <c r="P19" s="20">
        <v>1012.4</v>
      </c>
      <c r="Q19" s="20">
        <v>1019.7336032388655</v>
      </c>
      <c r="R19" s="66">
        <v>8.5</v>
      </c>
      <c r="S19" s="64">
        <v>4.2</v>
      </c>
      <c r="T19" s="23">
        <v>2.1</v>
      </c>
      <c r="U19" s="277" t="s">
        <v>46</v>
      </c>
      <c r="V19" s="281" t="s">
        <v>214</v>
      </c>
      <c r="W19" s="24">
        <v>0</v>
      </c>
      <c r="X19" s="25">
        <v>0</v>
      </c>
      <c r="Y19" s="26">
        <v>0</v>
      </c>
      <c r="Z19" s="28">
        <v>1.2</v>
      </c>
      <c r="AA19" s="282" t="s">
        <v>224</v>
      </c>
      <c r="AB19" s="27"/>
    </row>
    <row r="20" spans="1:28" s="19" customFormat="1" x14ac:dyDescent="0.3">
      <c r="A20" s="41">
        <v>42387</v>
      </c>
      <c r="B20" s="42">
        <v>-3.4</v>
      </c>
      <c r="C20" s="14">
        <v>-1.3</v>
      </c>
      <c r="D20" s="14">
        <v>-6</v>
      </c>
      <c r="E20" s="14">
        <v>-0.7</v>
      </c>
      <c r="F20" s="14">
        <v>-6.5</v>
      </c>
      <c r="G20" s="14">
        <f t="shared" si="0"/>
        <v>-4.1749999999999998</v>
      </c>
      <c r="H20" s="71">
        <v>-3.2</v>
      </c>
      <c r="I20" s="42">
        <v>-6.5</v>
      </c>
      <c r="J20" s="14">
        <v>-11.1</v>
      </c>
      <c r="K20" s="71">
        <v>-9.0457364341085196</v>
      </c>
      <c r="L20" s="75">
        <v>73</v>
      </c>
      <c r="M20" s="22">
        <v>59</v>
      </c>
      <c r="N20" s="72">
        <v>64.802325581395351</v>
      </c>
      <c r="O20" s="358">
        <v>1022.7</v>
      </c>
      <c r="P20" s="20">
        <v>1020.6</v>
      </c>
      <c r="Q20" s="20">
        <v>1021.4781250000007</v>
      </c>
      <c r="R20" s="66">
        <v>5.8</v>
      </c>
      <c r="S20" s="64">
        <v>3.5</v>
      </c>
      <c r="T20" s="23">
        <v>1.2</v>
      </c>
      <c r="U20" s="277" t="s">
        <v>100</v>
      </c>
      <c r="V20" s="281" t="s">
        <v>216</v>
      </c>
      <c r="W20" s="24">
        <v>0</v>
      </c>
      <c r="X20" s="25">
        <v>0.1</v>
      </c>
      <c r="Y20" s="26">
        <v>0.5</v>
      </c>
      <c r="Z20" s="28">
        <v>1.3</v>
      </c>
      <c r="AA20" s="282" t="s">
        <v>226</v>
      </c>
      <c r="AB20" s="27"/>
    </row>
    <row r="21" spans="1:28" s="19" customFormat="1" x14ac:dyDescent="0.3">
      <c r="A21" s="41">
        <v>42388</v>
      </c>
      <c r="B21" s="42">
        <v>-8.9</v>
      </c>
      <c r="C21" s="14">
        <v>-2.1</v>
      </c>
      <c r="D21" s="14">
        <v>-4.5</v>
      </c>
      <c r="E21" s="14">
        <v>-0.7</v>
      </c>
      <c r="F21" s="14">
        <v>-9.1</v>
      </c>
      <c r="G21" s="14">
        <f t="shared" si="0"/>
        <v>-5</v>
      </c>
      <c r="H21" s="71">
        <v>-5.0999999999999996</v>
      </c>
      <c r="I21" s="42">
        <v>-6.7</v>
      </c>
      <c r="J21" s="14">
        <v>-13.9</v>
      </c>
      <c r="K21" s="71">
        <v>-11.7</v>
      </c>
      <c r="L21" s="75">
        <v>76</v>
      </c>
      <c r="M21" s="22">
        <v>43</v>
      </c>
      <c r="N21" s="72">
        <v>60.5</v>
      </c>
      <c r="O21" s="358">
        <v>1021.4</v>
      </c>
      <c r="P21" s="20">
        <v>1020.1</v>
      </c>
      <c r="Q21" s="20">
        <v>1020.8</v>
      </c>
      <c r="R21" s="66">
        <v>4.0999999999999996</v>
      </c>
      <c r="S21" s="64">
        <v>2.7</v>
      </c>
      <c r="T21" s="23">
        <v>0.8</v>
      </c>
      <c r="U21" s="277" t="s">
        <v>44</v>
      </c>
      <c r="V21" s="281" t="s">
        <v>214</v>
      </c>
      <c r="W21" s="24">
        <v>0</v>
      </c>
      <c r="X21" s="25">
        <v>0</v>
      </c>
      <c r="Y21" s="26">
        <v>0</v>
      </c>
      <c r="Z21" s="28">
        <v>1.1000000000000001</v>
      </c>
      <c r="AA21" s="282" t="s">
        <v>218</v>
      </c>
      <c r="AB21" s="27"/>
    </row>
    <row r="22" spans="1:28" s="19" customFormat="1" x14ac:dyDescent="0.3">
      <c r="A22" s="41">
        <v>42389</v>
      </c>
      <c r="B22" s="42">
        <v>-6.5</v>
      </c>
      <c r="C22" s="14">
        <v>-2.6</v>
      </c>
      <c r="D22" s="14">
        <v>-4.3</v>
      </c>
      <c r="E22" s="14">
        <v>-2.7</v>
      </c>
      <c r="F22" s="14">
        <v>-6.5</v>
      </c>
      <c r="G22" s="14">
        <f t="shared" si="0"/>
        <v>-4.4249999999999998</v>
      </c>
      <c r="H22" s="71">
        <v>-5.0999999999999996</v>
      </c>
      <c r="I22" s="42">
        <v>-9.6999999999999993</v>
      </c>
      <c r="J22" s="14">
        <v>-12</v>
      </c>
      <c r="K22" s="71">
        <v>-10.685925925925929</v>
      </c>
      <c r="L22" s="75">
        <v>75</v>
      </c>
      <c r="M22" s="22">
        <v>53</v>
      </c>
      <c r="N22" s="72">
        <v>63.925925925925924</v>
      </c>
      <c r="O22" s="358">
        <v>1019</v>
      </c>
      <c r="P22" s="20">
        <v>1017.2</v>
      </c>
      <c r="Q22" s="20">
        <v>1018.4177083333325</v>
      </c>
      <c r="R22" s="66">
        <v>6.8</v>
      </c>
      <c r="S22" s="64">
        <v>4.3</v>
      </c>
      <c r="T22" s="23">
        <v>2.7</v>
      </c>
      <c r="U22" s="277" t="s">
        <v>44</v>
      </c>
      <c r="V22" s="281" t="s">
        <v>214</v>
      </c>
      <c r="W22" s="24">
        <v>0</v>
      </c>
      <c r="X22" s="25">
        <v>0</v>
      </c>
      <c r="Y22" s="26">
        <v>0</v>
      </c>
      <c r="Z22" s="28">
        <v>1</v>
      </c>
      <c r="AA22" s="282" t="s">
        <v>218</v>
      </c>
      <c r="AB22" s="27"/>
    </row>
    <row r="23" spans="1:28" s="19" customFormat="1" x14ac:dyDescent="0.3">
      <c r="A23" s="41">
        <v>42390</v>
      </c>
      <c r="B23" s="42">
        <v>-6.1</v>
      </c>
      <c r="C23" s="14">
        <v>-0.7</v>
      </c>
      <c r="D23" s="14">
        <v>-3.8</v>
      </c>
      <c r="E23" s="14">
        <v>-0.5</v>
      </c>
      <c r="F23" s="14">
        <v>-8.5</v>
      </c>
      <c r="G23" s="14">
        <f t="shared" si="0"/>
        <v>-3.5999999999999996</v>
      </c>
      <c r="H23" s="71">
        <v>-4.5</v>
      </c>
      <c r="I23" s="42">
        <v>-6.3</v>
      </c>
      <c r="J23" s="14">
        <v>-12.3</v>
      </c>
      <c r="K23" s="71">
        <v>-10.145486111111104</v>
      </c>
      <c r="L23" s="75">
        <v>79</v>
      </c>
      <c r="M23" s="22">
        <v>48</v>
      </c>
      <c r="N23" s="72">
        <v>65.364583333333329</v>
      </c>
      <c r="O23" s="358">
        <v>1030.8</v>
      </c>
      <c r="P23" s="20">
        <v>1018.1</v>
      </c>
      <c r="Q23" s="20">
        <v>1023.9649305555546</v>
      </c>
      <c r="R23" s="66">
        <v>7.1</v>
      </c>
      <c r="S23" s="64">
        <v>3.5</v>
      </c>
      <c r="T23" s="23">
        <v>0.7</v>
      </c>
      <c r="U23" s="277" t="s">
        <v>45</v>
      </c>
      <c r="V23" s="281" t="s">
        <v>216</v>
      </c>
      <c r="W23" s="24">
        <v>0</v>
      </c>
      <c r="X23" s="25">
        <v>0.2</v>
      </c>
      <c r="Y23" s="26">
        <v>0.6</v>
      </c>
      <c r="Z23" s="28">
        <v>1.6</v>
      </c>
      <c r="AA23" s="282" t="s">
        <v>222</v>
      </c>
      <c r="AB23" s="27"/>
    </row>
    <row r="24" spans="1:28" s="19" customFormat="1" x14ac:dyDescent="0.3">
      <c r="A24" s="41">
        <v>42391</v>
      </c>
      <c r="B24" s="42">
        <v>-5.3</v>
      </c>
      <c r="C24" s="14">
        <v>-0.5</v>
      </c>
      <c r="D24" s="14">
        <v>-6.2</v>
      </c>
      <c r="E24" s="14">
        <v>0.9</v>
      </c>
      <c r="F24" s="14">
        <v>-10.6</v>
      </c>
      <c r="G24" s="14">
        <f t="shared" si="0"/>
        <v>-4.55</v>
      </c>
      <c r="H24" s="71">
        <v>-4.3</v>
      </c>
      <c r="I24" s="42">
        <v>-7.5</v>
      </c>
      <c r="J24" s="14">
        <v>-14.9</v>
      </c>
      <c r="K24" s="71">
        <v>-10.137455830388697</v>
      </c>
      <c r="L24" s="75">
        <v>75</v>
      </c>
      <c r="M24" s="22">
        <v>52</v>
      </c>
      <c r="N24" s="72">
        <v>64.332155477031804</v>
      </c>
      <c r="O24" s="358">
        <v>1037.8</v>
      </c>
      <c r="P24" s="20">
        <v>1030.5999999999999</v>
      </c>
      <c r="Q24" s="20">
        <v>1034.9781250000003</v>
      </c>
      <c r="R24" s="66">
        <v>3.7</v>
      </c>
      <c r="S24" s="64">
        <v>2.6</v>
      </c>
      <c r="T24" s="23">
        <v>0.4</v>
      </c>
      <c r="U24" s="277" t="s">
        <v>99</v>
      </c>
      <c r="V24" s="281" t="s">
        <v>214</v>
      </c>
      <c r="W24" s="24">
        <v>0</v>
      </c>
      <c r="X24" s="25">
        <v>0</v>
      </c>
      <c r="Y24" s="26">
        <v>0</v>
      </c>
      <c r="Z24" s="28">
        <v>1.5</v>
      </c>
      <c r="AA24" s="282" t="s">
        <v>218</v>
      </c>
      <c r="AB24" s="27"/>
    </row>
    <row r="25" spans="1:28" s="19" customFormat="1" x14ac:dyDescent="0.3">
      <c r="A25" s="41">
        <v>42392</v>
      </c>
      <c r="B25" s="42">
        <v>-11.5</v>
      </c>
      <c r="C25" s="14">
        <v>-6.7</v>
      </c>
      <c r="D25" s="14">
        <v>-8.3000000000000007</v>
      </c>
      <c r="E25" s="14">
        <v>-6.3</v>
      </c>
      <c r="F25" s="14">
        <v>-14.2</v>
      </c>
      <c r="G25" s="14">
        <f t="shared" si="0"/>
        <v>-8.6999999999999993</v>
      </c>
      <c r="H25" s="71">
        <v>-9.4</v>
      </c>
      <c r="I25" s="42">
        <v>-10.4</v>
      </c>
      <c r="J25" s="14">
        <v>-19.2</v>
      </c>
      <c r="K25" s="71">
        <v>-13.849647887323963</v>
      </c>
      <c r="L25" s="75">
        <v>76</v>
      </c>
      <c r="M25" s="22">
        <v>64</v>
      </c>
      <c r="N25" s="72">
        <v>70.359154929577471</v>
      </c>
      <c r="O25" s="358">
        <v>1037.7</v>
      </c>
      <c r="P25" s="20">
        <v>1034.4000000000001</v>
      </c>
      <c r="Q25" s="20">
        <v>1035.8545774647896</v>
      </c>
      <c r="R25" s="66">
        <v>3.7</v>
      </c>
      <c r="S25" s="64">
        <v>2</v>
      </c>
      <c r="T25" s="23">
        <v>0.8</v>
      </c>
      <c r="U25" s="277" t="s">
        <v>43</v>
      </c>
      <c r="V25" s="281" t="s">
        <v>214</v>
      </c>
      <c r="W25" s="24">
        <v>0</v>
      </c>
      <c r="X25" s="25">
        <v>0</v>
      </c>
      <c r="Y25" s="26">
        <v>0</v>
      </c>
      <c r="Z25" s="28">
        <v>1.5</v>
      </c>
      <c r="AA25" s="282" t="s">
        <v>218</v>
      </c>
      <c r="AB25" s="27"/>
    </row>
    <row r="26" spans="1:28" s="19" customFormat="1" x14ac:dyDescent="0.3">
      <c r="A26" s="41">
        <v>42393</v>
      </c>
      <c r="B26" s="42">
        <v>-7.3</v>
      </c>
      <c r="C26" s="14">
        <v>-5.4</v>
      </c>
      <c r="D26" s="14">
        <v>-5.4</v>
      </c>
      <c r="E26" s="14">
        <v>-5.0999999999999996</v>
      </c>
      <c r="F26" s="14">
        <v>-8.3000000000000007</v>
      </c>
      <c r="G26" s="14">
        <f t="shared" si="0"/>
        <v>-5.875</v>
      </c>
      <c r="H26" s="71">
        <v>-6.3</v>
      </c>
      <c r="I26" s="42">
        <v>-8.5</v>
      </c>
      <c r="J26" s="14">
        <v>-11.8</v>
      </c>
      <c r="K26" s="71">
        <v>-10.077430555555555</v>
      </c>
      <c r="L26" s="75">
        <v>77</v>
      </c>
      <c r="M26" s="22">
        <v>71</v>
      </c>
      <c r="N26" s="72">
        <v>74.423611111111114</v>
      </c>
      <c r="O26" s="358">
        <v>1036</v>
      </c>
      <c r="P26" s="20">
        <v>1034.4000000000001</v>
      </c>
      <c r="Q26" s="20">
        <v>1035.0920138888896</v>
      </c>
      <c r="R26" s="66">
        <v>3.4</v>
      </c>
      <c r="S26" s="64">
        <v>1.9</v>
      </c>
      <c r="T26" s="23">
        <v>0.6</v>
      </c>
      <c r="U26" s="277" t="s">
        <v>89</v>
      </c>
      <c r="V26" s="281" t="s">
        <v>216</v>
      </c>
      <c r="W26" s="24">
        <v>0</v>
      </c>
      <c r="X26" s="25">
        <v>2</v>
      </c>
      <c r="Y26" s="26">
        <v>1.5</v>
      </c>
      <c r="Z26" s="28">
        <v>2.8</v>
      </c>
      <c r="AA26" s="282" t="s">
        <v>218</v>
      </c>
      <c r="AB26" s="27"/>
    </row>
    <row r="27" spans="1:28" s="19" customFormat="1" x14ac:dyDescent="0.3">
      <c r="A27" s="41">
        <v>42394</v>
      </c>
      <c r="B27" s="42">
        <v>-5.3</v>
      </c>
      <c r="C27" s="14">
        <v>-3.5</v>
      </c>
      <c r="D27" s="14">
        <v>-3.8</v>
      </c>
      <c r="E27" s="14">
        <v>-3.2</v>
      </c>
      <c r="F27" s="14">
        <v>-5.5</v>
      </c>
      <c r="G27" s="14">
        <f t="shared" si="0"/>
        <v>-4.0999999999999996</v>
      </c>
      <c r="H27" s="71">
        <v>-4.3</v>
      </c>
      <c r="I27" s="42">
        <v>-6.1</v>
      </c>
      <c r="J27" s="14">
        <v>-9</v>
      </c>
      <c r="K27" s="71">
        <v>-7.5295138888888893</v>
      </c>
      <c r="L27" s="75">
        <v>82</v>
      </c>
      <c r="M27" s="22">
        <v>76</v>
      </c>
      <c r="N27" s="72">
        <v>78.072916666666671</v>
      </c>
      <c r="O27" s="358">
        <v>1035.2</v>
      </c>
      <c r="P27" s="20">
        <v>1027.9000000000001</v>
      </c>
      <c r="Q27" s="20">
        <v>1030.9204861111109</v>
      </c>
      <c r="R27" s="66">
        <v>7.8</v>
      </c>
      <c r="S27" s="64">
        <v>3</v>
      </c>
      <c r="T27" s="23">
        <v>1.4</v>
      </c>
      <c r="U27" s="277" t="s">
        <v>89</v>
      </c>
      <c r="V27" s="281" t="s">
        <v>223</v>
      </c>
      <c r="W27" s="24">
        <v>0</v>
      </c>
      <c r="X27" s="25">
        <v>2</v>
      </c>
      <c r="Y27" s="26">
        <v>2</v>
      </c>
      <c r="Z27" s="28">
        <v>3.7</v>
      </c>
      <c r="AA27" s="282" t="s">
        <v>227</v>
      </c>
      <c r="AB27" s="27"/>
    </row>
    <row r="28" spans="1:28" s="19" customFormat="1" x14ac:dyDescent="0.3">
      <c r="A28" s="41">
        <v>42395</v>
      </c>
      <c r="B28" s="42">
        <v>-2.9</v>
      </c>
      <c r="C28" s="14">
        <v>-0.8</v>
      </c>
      <c r="D28" s="14">
        <v>-0.8</v>
      </c>
      <c r="E28" s="14">
        <v>-0.4</v>
      </c>
      <c r="F28" s="14">
        <v>-3.5</v>
      </c>
      <c r="G28" s="14">
        <f t="shared" si="0"/>
        <v>-1.3250000000000002</v>
      </c>
      <c r="H28" s="71">
        <v>-1.6</v>
      </c>
      <c r="I28" s="42">
        <v>-2.6</v>
      </c>
      <c r="J28" s="14">
        <v>-6.1</v>
      </c>
      <c r="K28" s="71">
        <v>-3.9114583333333277</v>
      </c>
      <c r="L28" s="75">
        <v>88</v>
      </c>
      <c r="M28" s="22">
        <v>82</v>
      </c>
      <c r="N28" s="72">
        <v>84.336805555555557</v>
      </c>
      <c r="O28" s="358">
        <v>1031</v>
      </c>
      <c r="P28" s="20">
        <v>1027.9000000000001</v>
      </c>
      <c r="Q28" s="20">
        <v>1029.4184027777801</v>
      </c>
      <c r="R28" s="66">
        <v>3.7</v>
      </c>
      <c r="S28" s="64">
        <v>1.9</v>
      </c>
      <c r="T28" s="23">
        <v>0.9</v>
      </c>
      <c r="U28" s="277" t="s">
        <v>89</v>
      </c>
      <c r="V28" s="281" t="s">
        <v>220</v>
      </c>
      <c r="W28" s="24">
        <v>0</v>
      </c>
      <c r="X28" s="25">
        <v>0.2</v>
      </c>
      <c r="Y28" s="26">
        <v>0</v>
      </c>
      <c r="Z28" s="28">
        <v>3.5</v>
      </c>
      <c r="AA28" s="282" t="s">
        <v>227</v>
      </c>
      <c r="AB28" s="27"/>
    </row>
    <row r="29" spans="1:28" s="19" customFormat="1" x14ac:dyDescent="0.3">
      <c r="A29" s="41">
        <v>42396</v>
      </c>
      <c r="B29" s="42">
        <v>0.2</v>
      </c>
      <c r="C29" s="14">
        <v>1.5</v>
      </c>
      <c r="D29" s="14">
        <v>1.3</v>
      </c>
      <c r="E29" s="14">
        <v>1.6</v>
      </c>
      <c r="F29" s="14">
        <v>-0.7</v>
      </c>
      <c r="G29" s="14">
        <f t="shared" si="0"/>
        <v>1.075</v>
      </c>
      <c r="H29" s="71">
        <v>0.8</v>
      </c>
      <c r="I29" s="42">
        <v>-0.5</v>
      </c>
      <c r="J29" s="14">
        <v>-2.7</v>
      </c>
      <c r="K29" s="71">
        <v>-1.3295138888888904</v>
      </c>
      <c r="L29" s="75">
        <v>87</v>
      </c>
      <c r="M29" s="22">
        <v>85</v>
      </c>
      <c r="N29" s="72">
        <v>85.944444444444443</v>
      </c>
      <c r="O29" s="358">
        <v>1029.7</v>
      </c>
      <c r="P29" s="20">
        <v>1024.7</v>
      </c>
      <c r="Q29" s="20">
        <v>1026.5291666666678</v>
      </c>
      <c r="R29" s="66">
        <v>6.5</v>
      </c>
      <c r="S29" s="64">
        <v>3.4</v>
      </c>
      <c r="T29" s="23">
        <v>1.5</v>
      </c>
      <c r="U29" s="277" t="s">
        <v>89</v>
      </c>
      <c r="V29" s="281" t="s">
        <v>228</v>
      </c>
      <c r="W29" s="24">
        <v>0</v>
      </c>
      <c r="X29" s="25">
        <v>0</v>
      </c>
      <c r="Y29" s="26">
        <v>0</v>
      </c>
      <c r="Z29" s="28">
        <v>3.2</v>
      </c>
      <c r="AA29" s="282" t="s">
        <v>229</v>
      </c>
      <c r="AB29" s="27"/>
    </row>
    <row r="30" spans="1:28" s="19" customFormat="1" x14ac:dyDescent="0.3">
      <c r="A30" s="41">
        <v>42397</v>
      </c>
      <c r="B30" s="42">
        <v>1</v>
      </c>
      <c r="C30" s="14">
        <v>2.2999999999999998</v>
      </c>
      <c r="D30" s="14">
        <v>1.2</v>
      </c>
      <c r="E30" s="14">
        <v>2.2999999999999998</v>
      </c>
      <c r="F30" s="14">
        <v>0.9</v>
      </c>
      <c r="G30" s="14">
        <f t="shared" si="0"/>
        <v>1.4249999999999998</v>
      </c>
      <c r="H30" s="71">
        <v>1.4</v>
      </c>
      <c r="I30" s="42">
        <v>0</v>
      </c>
      <c r="J30" s="14">
        <v>-1.1000000000000001</v>
      </c>
      <c r="K30" s="71">
        <v>-0.52916666666666679</v>
      </c>
      <c r="L30" s="75">
        <v>89</v>
      </c>
      <c r="M30" s="22">
        <v>84</v>
      </c>
      <c r="N30" s="72">
        <v>86.864583333333329</v>
      </c>
      <c r="O30" s="358">
        <v>1028.9000000000001</v>
      </c>
      <c r="P30" s="20">
        <v>1023.1</v>
      </c>
      <c r="Q30" s="20">
        <v>1025.2989583333328</v>
      </c>
      <c r="R30" s="66">
        <v>5.4</v>
      </c>
      <c r="S30" s="64">
        <v>2.9</v>
      </c>
      <c r="T30" s="23">
        <v>1.2</v>
      </c>
      <c r="U30" s="277" t="s">
        <v>43</v>
      </c>
      <c r="V30" s="281" t="s">
        <v>220</v>
      </c>
      <c r="W30" s="24">
        <v>3.6</v>
      </c>
      <c r="X30" s="25">
        <v>3</v>
      </c>
      <c r="Y30" s="26">
        <v>0</v>
      </c>
      <c r="Z30" s="28">
        <v>1.6</v>
      </c>
      <c r="AA30" s="282" t="s">
        <v>229</v>
      </c>
      <c r="AB30" s="27"/>
    </row>
    <row r="31" spans="1:28" s="19" customFormat="1" x14ac:dyDescent="0.3">
      <c r="A31" s="41">
        <v>42398</v>
      </c>
      <c r="B31" s="42">
        <v>0.3</v>
      </c>
      <c r="C31" s="14">
        <v>3.1</v>
      </c>
      <c r="D31" s="14">
        <v>1.7</v>
      </c>
      <c r="E31" s="14">
        <v>3.1</v>
      </c>
      <c r="F31" s="14">
        <v>0</v>
      </c>
      <c r="G31" s="14">
        <f t="shared" si="0"/>
        <v>1.7</v>
      </c>
      <c r="H31" s="71">
        <v>1.2</v>
      </c>
      <c r="I31" s="42">
        <v>2.2000000000000002</v>
      </c>
      <c r="J31" s="14">
        <v>-1.4</v>
      </c>
      <c r="K31" s="71">
        <v>-0.25243055555555588</v>
      </c>
      <c r="L31" s="75">
        <v>94</v>
      </c>
      <c r="M31" s="22">
        <v>88</v>
      </c>
      <c r="N31" s="72">
        <v>90.003472222222229</v>
      </c>
      <c r="O31" s="358">
        <v>1030.8</v>
      </c>
      <c r="P31" s="20">
        <v>1024.8</v>
      </c>
      <c r="Q31" s="20">
        <v>1029.4538194444451</v>
      </c>
      <c r="R31" s="66">
        <v>4.4000000000000004</v>
      </c>
      <c r="S31" s="64">
        <v>2.2000000000000002</v>
      </c>
      <c r="T31" s="23">
        <v>0.4</v>
      </c>
      <c r="U31" s="277" t="s">
        <v>49</v>
      </c>
      <c r="V31" s="281" t="s">
        <v>220</v>
      </c>
      <c r="W31" s="24">
        <v>0</v>
      </c>
      <c r="X31" s="25">
        <v>0.3</v>
      </c>
      <c r="Y31" s="26">
        <v>0</v>
      </c>
      <c r="Z31" s="28">
        <v>0</v>
      </c>
      <c r="AA31" s="282" t="s">
        <v>229</v>
      </c>
      <c r="AB31" s="27"/>
    </row>
    <row r="32" spans="1:28" s="19" customFormat="1" x14ac:dyDescent="0.3">
      <c r="A32" s="41">
        <v>42399</v>
      </c>
      <c r="B32" s="42">
        <v>1.5</v>
      </c>
      <c r="C32" s="14">
        <v>2.6</v>
      </c>
      <c r="D32" s="14">
        <v>3.1</v>
      </c>
      <c r="E32" s="14">
        <v>3.3</v>
      </c>
      <c r="F32" s="14">
        <v>0.7</v>
      </c>
      <c r="G32" s="14">
        <f t="shared" si="0"/>
        <v>2.5750000000000002</v>
      </c>
      <c r="H32" s="71">
        <v>2.1</v>
      </c>
      <c r="I32" s="42">
        <v>2.1</v>
      </c>
      <c r="J32" s="14">
        <v>-0.7</v>
      </c>
      <c r="K32" s="71">
        <v>0.33194444444444438</v>
      </c>
      <c r="L32" s="75">
        <v>93</v>
      </c>
      <c r="M32" s="22">
        <v>82</v>
      </c>
      <c r="N32" s="72">
        <v>88.163194444444443</v>
      </c>
      <c r="O32" s="358">
        <v>1030.8</v>
      </c>
      <c r="P32" s="20">
        <v>1013.9</v>
      </c>
      <c r="Q32" s="20">
        <v>1025.4100694444446</v>
      </c>
      <c r="R32" s="66">
        <v>12.2</v>
      </c>
      <c r="S32" s="64">
        <v>6.6</v>
      </c>
      <c r="T32" s="23">
        <v>3.2</v>
      </c>
      <c r="U32" s="277" t="s">
        <v>44</v>
      </c>
      <c r="V32" s="281" t="s">
        <v>220</v>
      </c>
      <c r="W32" s="24">
        <v>0</v>
      </c>
      <c r="X32" s="25">
        <v>0.1</v>
      </c>
      <c r="Y32" s="26">
        <v>0</v>
      </c>
      <c r="Z32" s="28">
        <v>0</v>
      </c>
      <c r="AA32" s="282" t="s">
        <v>229</v>
      </c>
      <c r="AB32" s="27"/>
    </row>
    <row r="33" spans="1:28" s="373" customFormat="1" ht="15" thickBot="1" x14ac:dyDescent="0.35">
      <c r="A33" s="361">
        <v>42400</v>
      </c>
      <c r="B33" s="362">
        <v>3.4</v>
      </c>
      <c r="C33" s="363">
        <v>6.3</v>
      </c>
      <c r="D33" s="363">
        <v>-1.7</v>
      </c>
      <c r="E33" s="363">
        <v>7.2</v>
      </c>
      <c r="F33" s="363">
        <v>-2.1</v>
      </c>
      <c r="G33" s="363">
        <f>(B33+C33+2*D33)/4</f>
        <v>1.5749999999999997</v>
      </c>
      <c r="H33" s="364">
        <v>2.9</v>
      </c>
      <c r="I33" s="362">
        <v>3.1</v>
      </c>
      <c r="J33" s="363">
        <v>-5.9</v>
      </c>
      <c r="K33" s="364">
        <v>-0.92743055555555509</v>
      </c>
      <c r="L33" s="365">
        <v>92</v>
      </c>
      <c r="M33" s="366">
        <v>49</v>
      </c>
      <c r="N33" s="367">
        <v>77.319444444444443</v>
      </c>
      <c r="O33" s="368">
        <v>1015</v>
      </c>
      <c r="P33" s="369">
        <v>1007.8</v>
      </c>
      <c r="Q33" s="369">
        <v>1012.4784722222216</v>
      </c>
      <c r="R33" s="370">
        <v>8.8000000000000007</v>
      </c>
      <c r="S33" s="371">
        <v>4.3</v>
      </c>
      <c r="T33" s="372">
        <v>1</v>
      </c>
      <c r="U33" s="283" t="s">
        <v>89</v>
      </c>
      <c r="V33" s="284" t="s">
        <v>214</v>
      </c>
      <c r="W33" s="45">
        <v>0</v>
      </c>
      <c r="X33" s="46">
        <v>0</v>
      </c>
      <c r="Y33" s="47">
        <v>0</v>
      </c>
      <c r="Z33" s="48">
        <v>0</v>
      </c>
      <c r="AA33" s="285" t="s">
        <v>224</v>
      </c>
      <c r="AB33" s="360"/>
    </row>
    <row r="34" spans="1:28" s="36" customFormat="1" x14ac:dyDescent="0.3">
      <c r="A34" s="41">
        <v>42401</v>
      </c>
      <c r="B34" s="68">
        <v>-0.2</v>
      </c>
      <c r="C34" s="31">
        <v>5.0999999999999996</v>
      </c>
      <c r="D34" s="31">
        <v>2.4</v>
      </c>
      <c r="E34" s="31">
        <v>6.2</v>
      </c>
      <c r="F34" s="31">
        <v>-1.3</v>
      </c>
      <c r="G34" s="31">
        <f t="shared" ref="G34:G61" si="1">(B34+C34+2*D34)/4</f>
        <v>2.4249999999999998</v>
      </c>
      <c r="H34" s="74">
        <v>2.1</v>
      </c>
      <c r="I34" s="68">
        <v>3.2</v>
      </c>
      <c r="J34" s="31">
        <v>-9.9</v>
      </c>
      <c r="K34" s="74">
        <v>-0.32767527675276698</v>
      </c>
      <c r="L34" s="126">
        <v>94</v>
      </c>
      <c r="M34" s="32">
        <v>61</v>
      </c>
      <c r="N34" s="121">
        <v>84.785977859778598</v>
      </c>
      <c r="O34" s="359">
        <v>1022.5</v>
      </c>
      <c r="P34" s="33">
        <v>1013.3</v>
      </c>
      <c r="Q34" s="33">
        <v>1017.215498154981</v>
      </c>
      <c r="R34" s="123">
        <v>3.7</v>
      </c>
      <c r="S34" s="122">
        <v>2.1</v>
      </c>
      <c r="T34" s="34">
        <v>0.7</v>
      </c>
      <c r="U34" s="274" t="s">
        <v>46</v>
      </c>
      <c r="V34" s="286" t="s">
        <v>220</v>
      </c>
      <c r="W34" s="116">
        <v>3.6</v>
      </c>
      <c r="X34" s="117">
        <v>0.5</v>
      </c>
      <c r="Y34" s="118">
        <v>0</v>
      </c>
      <c r="Z34" s="124">
        <v>0</v>
      </c>
      <c r="AA34" s="276" t="s">
        <v>230</v>
      </c>
      <c r="AB34" s="35"/>
    </row>
    <row r="35" spans="1:28" s="19" customFormat="1" x14ac:dyDescent="0.3">
      <c r="A35" s="41">
        <v>42402</v>
      </c>
      <c r="B35" s="42">
        <v>3.2</v>
      </c>
      <c r="C35" s="14">
        <v>5.4</v>
      </c>
      <c r="D35" s="14">
        <v>4</v>
      </c>
      <c r="E35" s="14">
        <v>5.6</v>
      </c>
      <c r="F35" s="14">
        <v>2.8</v>
      </c>
      <c r="G35" s="14">
        <f t="shared" si="1"/>
        <v>4.1500000000000004</v>
      </c>
      <c r="H35" s="71">
        <v>4.0999999999999996</v>
      </c>
      <c r="I35" s="42">
        <v>4.9000000000000004</v>
      </c>
      <c r="J35" s="14">
        <v>1.3</v>
      </c>
      <c r="K35" s="71">
        <v>3.3409722222222182</v>
      </c>
      <c r="L35" s="75">
        <v>96</v>
      </c>
      <c r="M35" s="22">
        <v>90</v>
      </c>
      <c r="N35" s="72">
        <v>94.5625</v>
      </c>
      <c r="O35" s="358">
        <v>1022.2</v>
      </c>
      <c r="P35" s="20">
        <v>1015.6</v>
      </c>
      <c r="Q35" s="20">
        <v>1019.6659722222224</v>
      </c>
      <c r="R35" s="66">
        <v>5.0999999999999996</v>
      </c>
      <c r="S35" s="64">
        <v>2.5</v>
      </c>
      <c r="T35" s="23">
        <v>0.8</v>
      </c>
      <c r="U35" s="277" t="s">
        <v>49</v>
      </c>
      <c r="V35" s="278" t="s">
        <v>228</v>
      </c>
      <c r="W35" s="16">
        <v>0</v>
      </c>
      <c r="X35" s="17">
        <v>0</v>
      </c>
      <c r="Y35" s="18">
        <v>0</v>
      </c>
      <c r="Z35" s="44">
        <v>0</v>
      </c>
      <c r="AA35" s="279" t="s">
        <v>231</v>
      </c>
      <c r="AB35" s="27"/>
    </row>
    <row r="36" spans="1:28" s="19" customFormat="1" x14ac:dyDescent="0.3">
      <c r="A36" s="41">
        <v>42403</v>
      </c>
      <c r="B36" s="42">
        <v>3.8</v>
      </c>
      <c r="C36" s="14">
        <v>6.3</v>
      </c>
      <c r="D36" s="14">
        <v>4.3</v>
      </c>
      <c r="E36" s="14">
        <v>6.4</v>
      </c>
      <c r="F36" s="14">
        <v>1.9</v>
      </c>
      <c r="G36" s="14">
        <f t="shared" si="1"/>
        <v>4.6749999999999998</v>
      </c>
      <c r="H36" s="71">
        <v>4.3</v>
      </c>
      <c r="I36" s="42">
        <v>5.4</v>
      </c>
      <c r="J36" s="14">
        <v>0.8</v>
      </c>
      <c r="K36" s="71">
        <v>2.9823529411764702</v>
      </c>
      <c r="L36" s="75">
        <v>96</v>
      </c>
      <c r="M36" s="22">
        <v>91</v>
      </c>
      <c r="N36" s="72">
        <v>94.435294117647061</v>
      </c>
      <c r="O36" s="358">
        <v>1012.7</v>
      </c>
      <c r="P36" s="20">
        <v>1017</v>
      </c>
      <c r="Q36" s="20">
        <v>1015.2354700854695</v>
      </c>
      <c r="R36" s="66">
        <v>3.7</v>
      </c>
      <c r="S36" s="64">
        <v>3.1</v>
      </c>
      <c r="T36" s="23">
        <v>0.6</v>
      </c>
      <c r="U36" s="277" t="s">
        <v>45</v>
      </c>
      <c r="V36" s="278" t="s">
        <v>220</v>
      </c>
      <c r="W36" s="16">
        <v>3.6</v>
      </c>
      <c r="X36" s="17">
        <v>1.8</v>
      </c>
      <c r="Y36" s="18">
        <v>0</v>
      </c>
      <c r="Z36" s="44">
        <v>0</v>
      </c>
      <c r="AA36" s="279" t="s">
        <v>231</v>
      </c>
      <c r="AB36" s="27"/>
    </row>
    <row r="37" spans="1:28" s="19" customFormat="1" x14ac:dyDescent="0.3">
      <c r="A37" s="41">
        <v>42404</v>
      </c>
      <c r="B37" s="42">
        <v>0.6</v>
      </c>
      <c r="C37" s="14">
        <v>7.8</v>
      </c>
      <c r="D37" s="14">
        <v>-0.3</v>
      </c>
      <c r="E37" s="14">
        <v>8</v>
      </c>
      <c r="F37" s="14">
        <v>-3.2</v>
      </c>
      <c r="G37" s="14">
        <f t="shared" si="1"/>
        <v>1.9500000000000002</v>
      </c>
      <c r="H37" s="71">
        <v>2.2000000000000002</v>
      </c>
      <c r="I37" s="42">
        <v>1.2</v>
      </c>
      <c r="J37" s="14">
        <v>-6.2</v>
      </c>
      <c r="K37" s="71">
        <v>-2.8439655172413816</v>
      </c>
      <c r="L37" s="75">
        <v>85</v>
      </c>
      <c r="M37" s="22">
        <v>50</v>
      </c>
      <c r="N37" s="72">
        <v>70.03879310344827</v>
      </c>
      <c r="O37" s="358">
        <v>1019</v>
      </c>
      <c r="P37" s="20">
        <v>1014.1</v>
      </c>
      <c r="Q37" s="20">
        <v>1017.4913194444439</v>
      </c>
      <c r="R37" s="66">
        <v>7.8</v>
      </c>
      <c r="S37" s="64">
        <v>4.0999999999999996</v>
      </c>
      <c r="T37" s="23">
        <v>1</v>
      </c>
      <c r="U37" s="277" t="s">
        <v>45</v>
      </c>
      <c r="V37" s="280" t="s">
        <v>214</v>
      </c>
      <c r="W37" s="16">
        <v>0</v>
      </c>
      <c r="X37" s="17">
        <v>0</v>
      </c>
      <c r="Y37" s="18">
        <v>0</v>
      </c>
      <c r="Z37" s="44">
        <v>0</v>
      </c>
      <c r="AA37" s="279" t="s">
        <v>222</v>
      </c>
      <c r="AB37" s="27"/>
    </row>
    <row r="38" spans="1:28" s="19" customFormat="1" x14ac:dyDescent="0.3">
      <c r="A38" s="41">
        <v>42405</v>
      </c>
      <c r="B38" s="42">
        <v>-1.8</v>
      </c>
      <c r="C38" s="14">
        <v>5.4</v>
      </c>
      <c r="D38" s="14">
        <v>-2.7</v>
      </c>
      <c r="E38" s="14">
        <v>6.6</v>
      </c>
      <c r="F38" s="14">
        <v>-4.3</v>
      </c>
      <c r="G38" s="14">
        <f t="shared" si="1"/>
        <v>-0.44999999999999996</v>
      </c>
      <c r="H38" s="71">
        <v>0.1</v>
      </c>
      <c r="I38" s="42">
        <v>2.1</v>
      </c>
      <c r="J38" s="14">
        <v>-7.6</v>
      </c>
      <c r="K38" s="71">
        <v>-4.516319444444445</v>
      </c>
      <c r="L38" s="75">
        <v>87</v>
      </c>
      <c r="M38" s="22">
        <v>49</v>
      </c>
      <c r="N38" s="72">
        <v>72.517361111111114</v>
      </c>
      <c r="O38" s="358">
        <v>1027.9000000000001</v>
      </c>
      <c r="P38" s="20">
        <v>1018.6</v>
      </c>
      <c r="Q38" s="20">
        <v>1024.2232638888881</v>
      </c>
      <c r="R38" s="66">
        <v>5.4</v>
      </c>
      <c r="S38" s="64">
        <v>3.2</v>
      </c>
      <c r="T38" s="23">
        <v>0.9</v>
      </c>
      <c r="U38" s="277" t="s">
        <v>100</v>
      </c>
      <c r="V38" s="280" t="s">
        <v>216</v>
      </c>
      <c r="W38" s="16">
        <v>0</v>
      </c>
      <c r="X38" s="17">
        <v>0.2</v>
      </c>
      <c r="Y38" s="18">
        <v>0</v>
      </c>
      <c r="Z38" s="44">
        <v>0</v>
      </c>
      <c r="AA38" s="279" t="s">
        <v>215</v>
      </c>
      <c r="AB38" s="27"/>
    </row>
    <row r="39" spans="1:28" s="19" customFormat="1" x14ac:dyDescent="0.3">
      <c r="A39" s="41">
        <v>42406</v>
      </c>
      <c r="B39" s="42">
        <v>-2.9</v>
      </c>
      <c r="C39" s="14">
        <v>3.3</v>
      </c>
      <c r="D39" s="14">
        <v>2.7</v>
      </c>
      <c r="E39" s="14">
        <v>4.2</v>
      </c>
      <c r="F39" s="14">
        <v>-4.8</v>
      </c>
      <c r="G39" s="14">
        <f t="shared" si="1"/>
        <v>1.4500000000000002</v>
      </c>
      <c r="H39" s="71">
        <v>0.2</v>
      </c>
      <c r="I39" s="42">
        <v>-1.5</v>
      </c>
      <c r="J39" s="14">
        <v>-7.7</v>
      </c>
      <c r="K39" s="71">
        <v>-3.8895833333333325</v>
      </c>
      <c r="L39" s="75">
        <v>85</v>
      </c>
      <c r="M39" s="22">
        <v>62</v>
      </c>
      <c r="N39" s="72">
        <v>74.34375</v>
      </c>
      <c r="O39" s="358">
        <v>1029</v>
      </c>
      <c r="P39" s="20">
        <v>1025.9000000000001</v>
      </c>
      <c r="Q39" s="20">
        <v>1027.45</v>
      </c>
      <c r="R39" s="66">
        <v>9.5</v>
      </c>
      <c r="S39" s="64">
        <v>5</v>
      </c>
      <c r="T39" s="23">
        <v>2.2000000000000002</v>
      </c>
      <c r="U39" s="277" t="s">
        <v>44</v>
      </c>
      <c r="V39" s="280"/>
      <c r="W39" s="16">
        <v>0</v>
      </c>
      <c r="X39" s="17">
        <v>0</v>
      </c>
      <c r="Y39" s="18">
        <v>0</v>
      </c>
      <c r="Z39" s="44">
        <v>0</v>
      </c>
      <c r="AA39" s="279" t="s">
        <v>224</v>
      </c>
      <c r="AB39" s="27"/>
    </row>
    <row r="40" spans="1:28" s="19" customFormat="1" x14ac:dyDescent="0.3">
      <c r="A40" s="41">
        <v>42407</v>
      </c>
      <c r="B40" s="42">
        <v>1.8</v>
      </c>
      <c r="C40" s="14">
        <v>7.2</v>
      </c>
      <c r="D40" s="14">
        <v>5.7</v>
      </c>
      <c r="E40" s="14">
        <v>7.8</v>
      </c>
      <c r="F40" s="14">
        <v>1.8</v>
      </c>
      <c r="G40" s="14">
        <f t="shared" si="1"/>
        <v>5.0999999999999996</v>
      </c>
      <c r="H40" s="71">
        <v>4.5</v>
      </c>
      <c r="I40" s="42">
        <v>0</v>
      </c>
      <c r="J40" s="14">
        <v>-4</v>
      </c>
      <c r="K40" s="71">
        <v>-1.7750000000000021</v>
      </c>
      <c r="L40" s="75">
        <v>74</v>
      </c>
      <c r="M40" s="22">
        <v>53</v>
      </c>
      <c r="N40" s="72">
        <v>63.951388888888886</v>
      </c>
      <c r="O40" s="358">
        <v>1026.2</v>
      </c>
      <c r="P40" s="20">
        <v>1017.4</v>
      </c>
      <c r="Q40" s="20">
        <v>1019.1791666666663</v>
      </c>
      <c r="R40" s="66">
        <v>10.199999999999999</v>
      </c>
      <c r="S40" s="64">
        <v>5.8</v>
      </c>
      <c r="T40" s="23">
        <v>3.5</v>
      </c>
      <c r="U40" s="277" t="s">
        <v>89</v>
      </c>
      <c r="V40" s="280"/>
      <c r="W40" s="16">
        <v>0</v>
      </c>
      <c r="X40" s="17">
        <v>0</v>
      </c>
      <c r="Y40" s="18">
        <v>0</v>
      </c>
      <c r="Z40" s="44">
        <v>0</v>
      </c>
      <c r="AA40" s="279" t="s">
        <v>224</v>
      </c>
      <c r="AB40" s="27"/>
    </row>
    <row r="41" spans="1:28" s="19" customFormat="1" x14ac:dyDescent="0.3">
      <c r="A41" s="41">
        <v>42408</v>
      </c>
      <c r="B41" s="42">
        <v>3.7</v>
      </c>
      <c r="C41" s="14">
        <v>5.0999999999999996</v>
      </c>
      <c r="D41" s="14">
        <v>7.8</v>
      </c>
      <c r="E41" s="14">
        <v>8.1</v>
      </c>
      <c r="F41" s="14">
        <v>3</v>
      </c>
      <c r="G41" s="14">
        <f t="shared" si="1"/>
        <v>6.1</v>
      </c>
      <c r="H41" s="71">
        <v>4.7</v>
      </c>
      <c r="I41" s="42">
        <v>3.7</v>
      </c>
      <c r="J41" s="14">
        <v>-2.2000000000000002</v>
      </c>
      <c r="K41" s="71">
        <v>-0.25729166666666686</v>
      </c>
      <c r="L41" s="75">
        <v>84</v>
      </c>
      <c r="M41" s="22">
        <v>64</v>
      </c>
      <c r="N41" s="72">
        <v>70.225694444444443</v>
      </c>
      <c r="O41" s="358">
        <v>1018</v>
      </c>
      <c r="P41" s="20">
        <v>1012.5</v>
      </c>
      <c r="Q41" s="20">
        <v>1012.3326388888886</v>
      </c>
      <c r="R41" s="66">
        <v>10.5</v>
      </c>
      <c r="S41" s="64">
        <v>6.4</v>
      </c>
      <c r="T41" s="23">
        <v>2.5</v>
      </c>
      <c r="U41" s="277" t="s">
        <v>89</v>
      </c>
      <c r="V41" s="280" t="s">
        <v>220</v>
      </c>
      <c r="W41" s="16">
        <v>3.6</v>
      </c>
      <c r="X41" s="17">
        <v>0.3</v>
      </c>
      <c r="Y41" s="18">
        <v>0</v>
      </c>
      <c r="Z41" s="44">
        <v>0</v>
      </c>
      <c r="AA41" s="279" t="s">
        <v>218</v>
      </c>
      <c r="AB41" s="27"/>
    </row>
    <row r="42" spans="1:28" s="19" customFormat="1" x14ac:dyDescent="0.3">
      <c r="A42" s="41">
        <v>42409</v>
      </c>
      <c r="B42" s="42">
        <v>6.2</v>
      </c>
      <c r="C42" s="14">
        <v>10</v>
      </c>
      <c r="D42" s="14">
        <v>10.1</v>
      </c>
      <c r="E42" s="14">
        <v>11.1</v>
      </c>
      <c r="F42" s="14">
        <v>6.2</v>
      </c>
      <c r="G42" s="14">
        <f t="shared" si="1"/>
        <v>9.1</v>
      </c>
      <c r="H42" s="71">
        <v>8.6</v>
      </c>
      <c r="I42" s="42">
        <v>5.9</v>
      </c>
      <c r="J42" s="14">
        <v>3.2</v>
      </c>
      <c r="K42" s="71">
        <v>4.6031250000000021</v>
      </c>
      <c r="L42" s="75">
        <v>84</v>
      </c>
      <c r="M42" s="22">
        <v>65</v>
      </c>
      <c r="N42" s="72">
        <v>76.006944444444443</v>
      </c>
      <c r="O42" s="358">
        <v>1012.6</v>
      </c>
      <c r="P42" s="20">
        <v>1001.5</v>
      </c>
      <c r="Q42" s="20">
        <v>1009.19652777778</v>
      </c>
      <c r="R42" s="66">
        <v>13.6</v>
      </c>
      <c r="S42" s="64">
        <v>8.1</v>
      </c>
      <c r="T42" s="23">
        <v>4.2</v>
      </c>
      <c r="U42" s="277" t="s">
        <v>89</v>
      </c>
      <c r="V42" s="280" t="s">
        <v>228</v>
      </c>
      <c r="W42" s="16">
        <v>0</v>
      </c>
      <c r="X42" s="17">
        <v>0</v>
      </c>
      <c r="Y42" s="18">
        <v>0</v>
      </c>
      <c r="Z42" s="44">
        <v>0</v>
      </c>
      <c r="AA42" s="279" t="s">
        <v>230</v>
      </c>
      <c r="AB42" s="27"/>
    </row>
    <row r="43" spans="1:28" s="19" customFormat="1" x14ac:dyDescent="0.3">
      <c r="A43" s="41">
        <v>42410</v>
      </c>
      <c r="B43" s="42">
        <v>8.1999999999999993</v>
      </c>
      <c r="C43" s="14">
        <v>8.1</v>
      </c>
      <c r="D43" s="14">
        <v>1.1000000000000001</v>
      </c>
      <c r="E43" s="14">
        <v>11</v>
      </c>
      <c r="F43" s="14">
        <v>0.9</v>
      </c>
      <c r="G43" s="14">
        <f t="shared" si="1"/>
        <v>4.6249999999999991</v>
      </c>
      <c r="H43" s="71">
        <v>7.1</v>
      </c>
      <c r="I43" s="42">
        <v>6.4</v>
      </c>
      <c r="J43" s="14">
        <v>-1.3</v>
      </c>
      <c r="K43" s="71">
        <v>3.9380622837370183</v>
      </c>
      <c r="L43" s="75">
        <v>89</v>
      </c>
      <c r="M43" s="22">
        <v>67</v>
      </c>
      <c r="N43" s="72">
        <v>80.477508650519027</v>
      </c>
      <c r="O43" s="358">
        <v>1001.5</v>
      </c>
      <c r="P43" s="20">
        <v>987.6</v>
      </c>
      <c r="Q43" s="20">
        <v>993.91695501730169</v>
      </c>
      <c r="R43" s="66">
        <v>10.5</v>
      </c>
      <c r="S43" s="64">
        <v>6.6</v>
      </c>
      <c r="T43" s="23">
        <v>2.2000000000000002</v>
      </c>
      <c r="U43" s="277" t="s">
        <v>89</v>
      </c>
      <c r="V43" s="280" t="s">
        <v>223</v>
      </c>
      <c r="W43" s="16">
        <v>10.8</v>
      </c>
      <c r="X43" s="17">
        <v>28.5</v>
      </c>
      <c r="Y43" s="18">
        <v>3</v>
      </c>
      <c r="Z43" s="44">
        <v>1.7</v>
      </c>
      <c r="AA43" s="279" t="s">
        <v>234</v>
      </c>
      <c r="AB43" s="27"/>
    </row>
    <row r="44" spans="1:28" s="19" customFormat="1" x14ac:dyDescent="0.3">
      <c r="A44" s="41">
        <v>42411</v>
      </c>
      <c r="B44" s="42">
        <v>1.3</v>
      </c>
      <c r="C44" s="14">
        <v>5.8</v>
      </c>
      <c r="D44" s="14">
        <v>1</v>
      </c>
      <c r="E44" s="14">
        <v>7.1</v>
      </c>
      <c r="F44" s="14">
        <v>-0.9</v>
      </c>
      <c r="G44" s="14">
        <f t="shared" si="1"/>
        <v>2.2749999999999999</v>
      </c>
      <c r="H44" s="71">
        <v>2.6</v>
      </c>
      <c r="I44" s="42">
        <v>3.5</v>
      </c>
      <c r="J44" s="14">
        <v>-2.6</v>
      </c>
      <c r="K44" s="71">
        <v>5.9374999999999983E-2</v>
      </c>
      <c r="L44" s="75">
        <v>93</v>
      </c>
      <c r="M44" s="22">
        <v>68</v>
      </c>
      <c r="N44" s="72">
        <v>83.597222222222229</v>
      </c>
      <c r="O44" s="358">
        <v>1009.1</v>
      </c>
      <c r="P44" s="20">
        <v>994.9</v>
      </c>
      <c r="Q44" s="20">
        <v>1002.9131944444434</v>
      </c>
      <c r="R44" s="66">
        <v>4.0999999999999996</v>
      </c>
      <c r="S44" s="64">
        <v>2.1</v>
      </c>
      <c r="T44" s="23">
        <v>0.6</v>
      </c>
      <c r="U44" s="277" t="s">
        <v>100</v>
      </c>
      <c r="V44" s="280" t="s">
        <v>228</v>
      </c>
      <c r="W44" s="16">
        <v>0</v>
      </c>
      <c r="X44" s="17">
        <v>0</v>
      </c>
      <c r="Y44" s="18">
        <v>0</v>
      </c>
      <c r="Z44" s="44">
        <v>0</v>
      </c>
      <c r="AA44" s="279" t="s">
        <v>222</v>
      </c>
      <c r="AB44" s="27"/>
    </row>
    <row r="45" spans="1:28" s="19" customFormat="1" x14ac:dyDescent="0.3">
      <c r="A45" s="41">
        <v>42412</v>
      </c>
      <c r="B45" s="42">
        <v>-2.5</v>
      </c>
      <c r="C45" s="14">
        <v>5.8</v>
      </c>
      <c r="D45" s="14">
        <v>5.3</v>
      </c>
      <c r="E45" s="14">
        <v>6.3</v>
      </c>
      <c r="F45" s="14">
        <v>-3.2</v>
      </c>
      <c r="G45" s="14">
        <f t="shared" si="1"/>
        <v>3.4749999999999996</v>
      </c>
      <c r="H45" s="71">
        <v>1.9</v>
      </c>
      <c r="I45" s="42">
        <v>2.6</v>
      </c>
      <c r="J45" s="14">
        <v>-5.2</v>
      </c>
      <c r="K45" s="71">
        <v>-1.08263888888889</v>
      </c>
      <c r="L45" s="75">
        <v>94</v>
      </c>
      <c r="M45" s="22">
        <v>64</v>
      </c>
      <c r="N45" s="72">
        <v>81.288194444444443</v>
      </c>
      <c r="O45" s="358">
        <v>1012.2</v>
      </c>
      <c r="P45" s="20">
        <v>1004.3</v>
      </c>
      <c r="Q45" s="20">
        <v>1009.2343750000008</v>
      </c>
      <c r="R45" s="66">
        <v>7.8</v>
      </c>
      <c r="S45" s="64">
        <v>4.4000000000000004</v>
      </c>
      <c r="T45" s="23">
        <v>1.4</v>
      </c>
      <c r="U45" s="277" t="s">
        <v>44</v>
      </c>
      <c r="V45" s="280" t="s">
        <v>223</v>
      </c>
      <c r="W45" s="16">
        <v>3.6</v>
      </c>
      <c r="X45" s="17">
        <v>1</v>
      </c>
      <c r="Y45" s="18">
        <v>0</v>
      </c>
      <c r="Z45" s="44">
        <v>0</v>
      </c>
      <c r="AA45" s="279" t="s">
        <v>229</v>
      </c>
      <c r="AB45" s="27"/>
    </row>
    <row r="46" spans="1:28" s="19" customFormat="1" x14ac:dyDescent="0.3">
      <c r="A46" s="41">
        <v>42413</v>
      </c>
      <c r="B46" s="42">
        <v>3</v>
      </c>
      <c r="C46" s="14">
        <v>5.9</v>
      </c>
      <c r="D46" s="14">
        <v>4</v>
      </c>
      <c r="E46" s="14">
        <v>6.5</v>
      </c>
      <c r="F46" s="14">
        <v>2.8</v>
      </c>
      <c r="G46" s="14">
        <f t="shared" si="1"/>
        <v>4.2249999999999996</v>
      </c>
      <c r="H46" s="71">
        <v>4.4000000000000004</v>
      </c>
      <c r="I46" s="42">
        <v>2.9</v>
      </c>
      <c r="J46" s="14">
        <v>-0.3</v>
      </c>
      <c r="K46" s="71">
        <v>1.5541666666666651</v>
      </c>
      <c r="L46" s="75">
        <v>93</v>
      </c>
      <c r="M46" s="22">
        <v>72</v>
      </c>
      <c r="N46" s="72">
        <v>81.96875</v>
      </c>
      <c r="O46" s="358">
        <v>1004.3</v>
      </c>
      <c r="P46" s="20">
        <v>995.2</v>
      </c>
      <c r="Q46" s="20">
        <v>998.8312500000003</v>
      </c>
      <c r="R46" s="66">
        <v>8.5</v>
      </c>
      <c r="S46" s="64">
        <v>3.7</v>
      </c>
      <c r="T46" s="23">
        <v>0.8</v>
      </c>
      <c r="U46" s="277" t="s">
        <v>89</v>
      </c>
      <c r="V46" s="281" t="s">
        <v>220</v>
      </c>
      <c r="W46" s="24">
        <v>3.6</v>
      </c>
      <c r="X46" s="25">
        <v>2.1</v>
      </c>
      <c r="Y46" s="26">
        <v>0</v>
      </c>
      <c r="Z46" s="28">
        <v>0</v>
      </c>
      <c r="AA46" s="282" t="s">
        <v>218</v>
      </c>
      <c r="AB46" s="27"/>
    </row>
    <row r="47" spans="1:28" s="19" customFormat="1" x14ac:dyDescent="0.3">
      <c r="A47" s="41">
        <v>42414</v>
      </c>
      <c r="B47" s="42">
        <v>2.9</v>
      </c>
      <c r="C47" s="14">
        <v>7.5</v>
      </c>
      <c r="D47" s="14">
        <v>7.3</v>
      </c>
      <c r="E47" s="14">
        <v>8.1</v>
      </c>
      <c r="F47" s="14">
        <v>0.9</v>
      </c>
      <c r="G47" s="14">
        <f t="shared" si="1"/>
        <v>6.25</v>
      </c>
      <c r="H47" s="71">
        <v>5.5</v>
      </c>
      <c r="I47" s="42">
        <v>4.7</v>
      </c>
      <c r="J47" s="14">
        <v>-0.8</v>
      </c>
      <c r="K47" s="71">
        <v>2.7309027777777772</v>
      </c>
      <c r="L47" s="75">
        <v>93</v>
      </c>
      <c r="M47" s="22">
        <v>70</v>
      </c>
      <c r="N47" s="72">
        <v>82.618055555555557</v>
      </c>
      <c r="O47" s="358">
        <v>1001.1</v>
      </c>
      <c r="P47" s="20">
        <v>995.5</v>
      </c>
      <c r="Q47" s="20">
        <v>998.62777777777751</v>
      </c>
      <c r="R47" s="66">
        <v>8.5</v>
      </c>
      <c r="S47" s="64">
        <v>4.5</v>
      </c>
      <c r="T47" s="23">
        <v>2.9</v>
      </c>
      <c r="U47" s="277" t="s">
        <v>44</v>
      </c>
      <c r="V47" s="281" t="s">
        <v>220</v>
      </c>
      <c r="W47" s="24">
        <v>7.2</v>
      </c>
      <c r="X47" s="25">
        <v>3</v>
      </c>
      <c r="Y47" s="26">
        <v>0</v>
      </c>
      <c r="Z47" s="28">
        <v>0</v>
      </c>
      <c r="AA47" s="282" t="s">
        <v>224</v>
      </c>
      <c r="AB47" s="27"/>
    </row>
    <row r="48" spans="1:28" s="19" customFormat="1" x14ac:dyDescent="0.3">
      <c r="A48" s="41">
        <v>42415</v>
      </c>
      <c r="B48" s="42">
        <v>8.6</v>
      </c>
      <c r="C48" s="14">
        <v>8.6</v>
      </c>
      <c r="D48" s="14">
        <v>7.1</v>
      </c>
      <c r="E48" s="14">
        <v>9.1999999999999993</v>
      </c>
      <c r="F48" s="14">
        <v>1.9</v>
      </c>
      <c r="G48" s="14">
        <f t="shared" si="1"/>
        <v>7.85</v>
      </c>
      <c r="H48" s="71">
        <v>8</v>
      </c>
      <c r="I48" s="42">
        <v>6.2</v>
      </c>
      <c r="J48" s="14">
        <v>4.7</v>
      </c>
      <c r="K48" s="71">
        <v>5.5081632653061243</v>
      </c>
      <c r="L48" s="75">
        <v>92</v>
      </c>
      <c r="M48" s="22">
        <v>82</v>
      </c>
      <c r="N48" s="72">
        <v>86.258503401360542</v>
      </c>
      <c r="O48" s="358">
        <v>1015.9</v>
      </c>
      <c r="P48" s="20">
        <v>1000.2</v>
      </c>
      <c r="Q48" s="20">
        <v>1004.9619047619042</v>
      </c>
      <c r="R48" s="66">
        <v>6.5</v>
      </c>
      <c r="S48" s="64">
        <v>3.3</v>
      </c>
      <c r="T48" s="23">
        <v>0.6</v>
      </c>
      <c r="U48" s="277" t="s">
        <v>89</v>
      </c>
      <c r="V48" s="281" t="s">
        <v>220</v>
      </c>
      <c r="W48" s="24">
        <v>3.6</v>
      </c>
      <c r="X48" s="25">
        <v>14</v>
      </c>
      <c r="Y48" s="26">
        <v>0</v>
      </c>
      <c r="Z48" s="28">
        <v>0</v>
      </c>
      <c r="AA48" s="282" t="s">
        <v>218</v>
      </c>
      <c r="AB48" s="27"/>
    </row>
    <row r="49" spans="1:33" s="19" customFormat="1" x14ac:dyDescent="0.3">
      <c r="A49" s="41">
        <v>42416</v>
      </c>
      <c r="B49" s="42">
        <v>5.0999999999999996</v>
      </c>
      <c r="C49" s="14">
        <v>7.2</v>
      </c>
      <c r="D49" s="14">
        <v>5.0999999999999996</v>
      </c>
      <c r="E49" s="14">
        <v>7.4</v>
      </c>
      <c r="F49" s="14">
        <v>3.9</v>
      </c>
      <c r="G49" s="14">
        <f t="shared" si="1"/>
        <v>5.625</v>
      </c>
      <c r="H49" s="71">
        <v>5.7</v>
      </c>
      <c r="I49" s="42">
        <v>5.4</v>
      </c>
      <c r="J49" s="14">
        <v>-0.1</v>
      </c>
      <c r="K49" s="71">
        <v>2.4666666666666646</v>
      </c>
      <c r="L49" s="75">
        <v>92</v>
      </c>
      <c r="M49" s="22">
        <v>68</v>
      </c>
      <c r="N49" s="72">
        <v>79.774305555555557</v>
      </c>
      <c r="O49" s="358">
        <v>1033.7</v>
      </c>
      <c r="P49" s="20">
        <v>1015.9</v>
      </c>
      <c r="Q49" s="20">
        <v>1026.913888888889</v>
      </c>
      <c r="R49" s="66">
        <v>5.8</v>
      </c>
      <c r="S49" s="64">
        <v>3</v>
      </c>
      <c r="T49" s="23">
        <v>1.2</v>
      </c>
      <c r="U49" s="277" t="s">
        <v>100</v>
      </c>
      <c r="V49" s="281"/>
      <c r="W49" s="24">
        <v>0</v>
      </c>
      <c r="X49" s="25">
        <v>0</v>
      </c>
      <c r="Y49" s="26">
        <v>0</v>
      </c>
      <c r="Z49" s="28">
        <v>0</v>
      </c>
      <c r="AA49" s="282" t="s">
        <v>218</v>
      </c>
      <c r="AB49" s="27"/>
    </row>
    <row r="50" spans="1:33" s="19" customFormat="1" x14ac:dyDescent="0.3">
      <c r="A50" s="41">
        <v>42417</v>
      </c>
      <c r="B50" s="42">
        <v>2.7</v>
      </c>
      <c r="C50" s="14">
        <v>11</v>
      </c>
      <c r="D50" s="14">
        <v>3.6</v>
      </c>
      <c r="E50" s="14">
        <v>13.2</v>
      </c>
      <c r="F50" s="14">
        <v>2</v>
      </c>
      <c r="G50" s="14">
        <f t="shared" si="1"/>
        <v>5.2249999999999996</v>
      </c>
      <c r="H50" s="71">
        <v>6.3</v>
      </c>
      <c r="I50" s="42">
        <v>4.0999999999999996</v>
      </c>
      <c r="J50" s="14">
        <v>-1.7</v>
      </c>
      <c r="K50" s="71">
        <v>1.4122807017543872</v>
      </c>
      <c r="L50" s="75">
        <v>88</v>
      </c>
      <c r="M50" s="22">
        <v>52</v>
      </c>
      <c r="N50" s="72">
        <v>71.687719298245611</v>
      </c>
      <c r="O50" s="358">
        <v>1033.5</v>
      </c>
      <c r="P50" s="20">
        <v>1020.4</v>
      </c>
      <c r="Q50" s="20">
        <v>1026.4831578947374</v>
      </c>
      <c r="R50" s="66">
        <v>4.4000000000000004</v>
      </c>
      <c r="S50" s="64">
        <v>3.2</v>
      </c>
      <c r="T50" s="23">
        <v>1</v>
      </c>
      <c r="U50" s="277" t="s">
        <v>100</v>
      </c>
      <c r="V50" s="281"/>
      <c r="W50" s="24">
        <v>0</v>
      </c>
      <c r="X50" s="25">
        <v>0</v>
      </c>
      <c r="Y50" s="26">
        <v>0</v>
      </c>
      <c r="Z50" s="28">
        <v>0</v>
      </c>
      <c r="AA50" s="282" t="s">
        <v>246</v>
      </c>
      <c r="AB50" s="27"/>
    </row>
    <row r="51" spans="1:33" s="19" customFormat="1" x14ac:dyDescent="0.3">
      <c r="A51" s="41">
        <v>42418</v>
      </c>
      <c r="B51" s="42">
        <v>1</v>
      </c>
      <c r="C51" s="14">
        <v>12.9</v>
      </c>
      <c r="D51" s="14">
        <v>10.199999999999999</v>
      </c>
      <c r="E51" s="14">
        <v>13.3</v>
      </c>
      <c r="F51" s="14">
        <v>0.8</v>
      </c>
      <c r="G51" s="14">
        <f t="shared" si="1"/>
        <v>8.5749999999999993</v>
      </c>
      <c r="H51" s="71">
        <v>7.3</v>
      </c>
      <c r="I51" s="42">
        <v>7.3</v>
      </c>
      <c r="J51" s="14">
        <v>-0.8</v>
      </c>
      <c r="K51" s="71">
        <v>3.497535211267607</v>
      </c>
      <c r="L51" s="75">
        <v>94</v>
      </c>
      <c r="M51" s="22">
        <v>58</v>
      </c>
      <c r="N51" s="72">
        <v>77.806338028169009</v>
      </c>
      <c r="O51" s="358">
        <v>1020.6</v>
      </c>
      <c r="P51" s="20">
        <v>1012.4</v>
      </c>
      <c r="Q51" s="20">
        <v>1017.2947183098591</v>
      </c>
      <c r="R51" s="66">
        <v>6.1</v>
      </c>
      <c r="S51" s="64">
        <v>3.4</v>
      </c>
      <c r="T51" s="23">
        <v>0.7</v>
      </c>
      <c r="U51" s="277" t="s">
        <v>89</v>
      </c>
      <c r="V51" s="281" t="s">
        <v>228</v>
      </c>
      <c r="W51" s="24">
        <v>0</v>
      </c>
      <c r="X51" s="25">
        <v>0</v>
      </c>
      <c r="Y51" s="26">
        <v>0</v>
      </c>
      <c r="Z51" s="28">
        <v>0</v>
      </c>
      <c r="AA51" s="282" t="s">
        <v>218</v>
      </c>
      <c r="AB51" s="27"/>
    </row>
    <row r="52" spans="1:33" s="19" customFormat="1" x14ac:dyDescent="0.3">
      <c r="A52" s="41">
        <v>42419</v>
      </c>
      <c r="B52" s="42">
        <v>5.5</v>
      </c>
      <c r="C52" s="14">
        <v>9.4</v>
      </c>
      <c r="D52" s="14">
        <v>4.5999999999999996</v>
      </c>
      <c r="E52" s="14">
        <v>9.6</v>
      </c>
      <c r="F52" s="14">
        <v>2.6</v>
      </c>
      <c r="G52" s="14">
        <f t="shared" si="1"/>
        <v>6.0250000000000004</v>
      </c>
      <c r="H52" s="71">
        <v>6.5</v>
      </c>
      <c r="I52" s="42">
        <v>8.1</v>
      </c>
      <c r="J52" s="14">
        <v>0</v>
      </c>
      <c r="K52" s="71">
        <v>4.9465277777777787</v>
      </c>
      <c r="L52" s="75">
        <v>93</v>
      </c>
      <c r="M52" s="22">
        <v>83</v>
      </c>
      <c r="N52" s="72">
        <v>89.798611111111114</v>
      </c>
      <c r="O52" s="358">
        <v>1016.1</v>
      </c>
      <c r="P52" s="20">
        <v>1010.5</v>
      </c>
      <c r="Q52" s="20">
        <v>1011.8715277777786</v>
      </c>
      <c r="R52" s="66">
        <v>5.0999999999999996</v>
      </c>
      <c r="S52" s="64">
        <v>3</v>
      </c>
      <c r="T52" s="23">
        <v>0.6</v>
      </c>
      <c r="U52" s="277" t="s">
        <v>89</v>
      </c>
      <c r="V52" s="281" t="s">
        <v>223</v>
      </c>
      <c r="W52" s="24">
        <v>3.6</v>
      </c>
      <c r="X52" s="25">
        <v>11</v>
      </c>
      <c r="Y52" s="26">
        <v>0</v>
      </c>
      <c r="Z52" s="28">
        <v>0</v>
      </c>
      <c r="AA52" s="282" t="s">
        <v>235</v>
      </c>
      <c r="AB52" s="27"/>
    </row>
    <row r="53" spans="1:33" s="19" customFormat="1" x14ac:dyDescent="0.3">
      <c r="A53" s="41">
        <v>42420</v>
      </c>
      <c r="B53" s="42">
        <v>1.1000000000000001</v>
      </c>
      <c r="C53" s="14">
        <v>4.7</v>
      </c>
      <c r="D53" s="14">
        <v>0.5</v>
      </c>
      <c r="E53" s="14">
        <v>6.2</v>
      </c>
      <c r="F53" s="14">
        <v>0.5</v>
      </c>
      <c r="G53" s="14">
        <f t="shared" si="1"/>
        <v>1.7000000000000002</v>
      </c>
      <c r="H53" s="71">
        <v>2.7</v>
      </c>
      <c r="I53" s="42">
        <v>2.1</v>
      </c>
      <c r="J53" s="14">
        <v>-2.5</v>
      </c>
      <c r="K53" s="71">
        <v>-0.3263888888888889</v>
      </c>
      <c r="L53" s="75">
        <v>92</v>
      </c>
      <c r="M53" s="22">
        <v>64</v>
      </c>
      <c r="N53" s="72">
        <v>80.763888888888886</v>
      </c>
      <c r="O53" s="358">
        <v>1021.3</v>
      </c>
      <c r="P53" s="20">
        <v>1015.4</v>
      </c>
      <c r="Q53" s="20">
        <v>1018.7447916666671</v>
      </c>
      <c r="R53" s="66">
        <v>5.0999999999999996</v>
      </c>
      <c r="S53" s="64">
        <v>2.8</v>
      </c>
      <c r="T53" s="23">
        <v>0.9</v>
      </c>
      <c r="U53" s="277" t="s">
        <v>44</v>
      </c>
      <c r="V53" s="281"/>
      <c r="W53" s="24">
        <v>0</v>
      </c>
      <c r="X53" s="25">
        <v>0</v>
      </c>
      <c r="Y53" s="26">
        <v>0</v>
      </c>
      <c r="Z53" s="28">
        <v>0</v>
      </c>
      <c r="AA53" s="282" t="s">
        <v>233</v>
      </c>
      <c r="AB53" s="27"/>
    </row>
    <row r="54" spans="1:33" s="19" customFormat="1" x14ac:dyDescent="0.3">
      <c r="A54" s="41">
        <v>42421</v>
      </c>
      <c r="B54" s="42">
        <v>3</v>
      </c>
      <c r="C54" s="14">
        <v>4.7</v>
      </c>
      <c r="D54" s="14">
        <v>3.7</v>
      </c>
      <c r="E54" s="14">
        <v>4.9000000000000004</v>
      </c>
      <c r="F54" s="14">
        <v>2</v>
      </c>
      <c r="G54" s="14">
        <f t="shared" si="1"/>
        <v>3.7750000000000004</v>
      </c>
      <c r="H54" s="71">
        <v>3.7</v>
      </c>
      <c r="I54" s="42">
        <v>3</v>
      </c>
      <c r="J54" s="14">
        <v>-1.4</v>
      </c>
      <c r="K54" s="71">
        <v>1.4923611111111115</v>
      </c>
      <c r="L54" s="75">
        <v>94</v>
      </c>
      <c r="M54" s="22">
        <v>69</v>
      </c>
      <c r="N54" s="72">
        <v>85.65625</v>
      </c>
      <c r="O54" s="358">
        <v>1015.5</v>
      </c>
      <c r="P54" s="20">
        <v>1009.3</v>
      </c>
      <c r="Q54" s="20">
        <v>1011.7090277777776</v>
      </c>
      <c r="R54" s="66">
        <v>7.5</v>
      </c>
      <c r="S54" s="64">
        <v>4.4000000000000004</v>
      </c>
      <c r="T54" s="23">
        <v>1.6</v>
      </c>
      <c r="U54" s="277" t="s">
        <v>89</v>
      </c>
      <c r="V54" s="281" t="s">
        <v>223</v>
      </c>
      <c r="W54" s="24">
        <v>3.6</v>
      </c>
      <c r="X54" s="25">
        <v>4.5</v>
      </c>
      <c r="Y54" s="26">
        <v>0</v>
      </c>
      <c r="Z54" s="28">
        <v>0</v>
      </c>
      <c r="AA54" s="282" t="s">
        <v>236</v>
      </c>
      <c r="AB54" s="27"/>
    </row>
    <row r="55" spans="1:33" s="19" customFormat="1" ht="28.8" x14ac:dyDescent="0.3">
      <c r="A55" s="41">
        <v>42422</v>
      </c>
      <c r="B55" s="42">
        <v>4.9000000000000004</v>
      </c>
      <c r="C55" s="14">
        <v>12.8</v>
      </c>
      <c r="D55" s="14">
        <v>5.4</v>
      </c>
      <c r="E55" s="14">
        <v>14.4</v>
      </c>
      <c r="F55" s="14">
        <v>3.3</v>
      </c>
      <c r="G55" s="14">
        <f t="shared" si="1"/>
        <v>7.1250000000000009</v>
      </c>
      <c r="H55" s="71">
        <v>7.8</v>
      </c>
      <c r="I55" s="42">
        <v>8.4</v>
      </c>
      <c r="J55" s="14">
        <v>2.1</v>
      </c>
      <c r="K55" s="71">
        <v>4.8427083333333281</v>
      </c>
      <c r="L55" s="75">
        <v>95</v>
      </c>
      <c r="M55" s="22">
        <v>60</v>
      </c>
      <c r="N55" s="72">
        <v>82.888888888888886</v>
      </c>
      <c r="O55" s="358">
        <v>1009.6</v>
      </c>
      <c r="P55" s="20">
        <v>1004.5</v>
      </c>
      <c r="Q55" s="20">
        <v>1006.7552083333327</v>
      </c>
      <c r="R55" s="66">
        <v>9.1999999999999993</v>
      </c>
      <c r="S55" s="64">
        <v>4.8</v>
      </c>
      <c r="T55" s="23">
        <v>1.9</v>
      </c>
      <c r="U55" s="277" t="s">
        <v>89</v>
      </c>
      <c r="V55" s="281"/>
      <c r="W55" s="24">
        <v>0</v>
      </c>
      <c r="X55" s="25">
        <v>0</v>
      </c>
      <c r="Y55" s="26">
        <v>0</v>
      </c>
      <c r="Z55" s="28">
        <v>0</v>
      </c>
      <c r="AA55" s="282" t="s">
        <v>433</v>
      </c>
      <c r="AB55" s="27"/>
    </row>
    <row r="56" spans="1:33" s="19" customFormat="1" x14ac:dyDescent="0.3">
      <c r="A56" s="41">
        <v>42423</v>
      </c>
      <c r="B56" s="42">
        <v>5.4</v>
      </c>
      <c r="C56" s="14">
        <v>10.1</v>
      </c>
      <c r="D56" s="14">
        <v>6.9</v>
      </c>
      <c r="E56" s="14">
        <v>10.9</v>
      </c>
      <c r="F56" s="14">
        <v>2.2000000000000002</v>
      </c>
      <c r="G56" s="14">
        <f t="shared" si="1"/>
        <v>7.3250000000000002</v>
      </c>
      <c r="H56" s="71">
        <v>7</v>
      </c>
      <c r="I56" s="42">
        <v>8.1999999999999993</v>
      </c>
      <c r="J56" s="14">
        <v>0.4</v>
      </c>
      <c r="K56" s="71">
        <v>5.0114583333333362</v>
      </c>
      <c r="L56" s="75">
        <v>96</v>
      </c>
      <c r="M56" s="22">
        <v>76</v>
      </c>
      <c r="N56" s="72">
        <v>87.652777777777771</v>
      </c>
      <c r="O56" s="358">
        <v>1007.5</v>
      </c>
      <c r="P56" s="20">
        <v>1004.1</v>
      </c>
      <c r="Q56" s="20">
        <v>1005.8545138888874</v>
      </c>
      <c r="R56" s="66">
        <v>5.4</v>
      </c>
      <c r="S56" s="64">
        <v>3</v>
      </c>
      <c r="T56" s="23">
        <v>1</v>
      </c>
      <c r="U56" s="277" t="s">
        <v>46</v>
      </c>
      <c r="V56" s="281" t="s">
        <v>220</v>
      </c>
      <c r="W56" s="24">
        <v>3.6</v>
      </c>
      <c r="X56" s="25">
        <v>3</v>
      </c>
      <c r="Y56" s="26">
        <v>0</v>
      </c>
      <c r="Z56" s="28">
        <v>0</v>
      </c>
      <c r="AA56" s="282" t="s">
        <v>218</v>
      </c>
      <c r="AB56" s="27"/>
    </row>
    <row r="57" spans="1:33" s="19" customFormat="1" x14ac:dyDescent="0.3">
      <c r="A57" s="41">
        <v>42424</v>
      </c>
      <c r="B57" s="42">
        <v>2.4</v>
      </c>
      <c r="C57" s="14">
        <v>7.9</v>
      </c>
      <c r="D57" s="14">
        <v>-0.4</v>
      </c>
      <c r="E57" s="14">
        <v>10.1</v>
      </c>
      <c r="F57" s="14">
        <v>-2.9</v>
      </c>
      <c r="G57" s="14">
        <f t="shared" si="1"/>
        <v>2.375</v>
      </c>
      <c r="H57" s="71">
        <v>3.8</v>
      </c>
      <c r="I57" s="42">
        <v>3.4</v>
      </c>
      <c r="J57" s="14">
        <v>-6</v>
      </c>
      <c r="K57" s="71">
        <v>-1.1208333333333331</v>
      </c>
      <c r="L57" s="75">
        <v>89</v>
      </c>
      <c r="M57" s="22">
        <v>42</v>
      </c>
      <c r="N57" s="72">
        <v>71.829861111111114</v>
      </c>
      <c r="O57" s="358">
        <v>1015.1</v>
      </c>
      <c r="P57" s="20">
        <v>1006.2</v>
      </c>
      <c r="Q57" s="20">
        <v>1011.8503472222214</v>
      </c>
      <c r="R57" s="66">
        <v>7.8</v>
      </c>
      <c r="S57" s="64">
        <v>4.4000000000000004</v>
      </c>
      <c r="T57" s="23">
        <v>1.7</v>
      </c>
      <c r="U57" s="277" t="s">
        <v>45</v>
      </c>
      <c r="V57" s="281" t="s">
        <v>214</v>
      </c>
      <c r="W57" s="24">
        <v>0</v>
      </c>
      <c r="X57" s="25">
        <v>0</v>
      </c>
      <c r="Y57" s="26">
        <v>0</v>
      </c>
      <c r="Z57" s="28">
        <v>0</v>
      </c>
      <c r="AA57" s="282" t="s">
        <v>237</v>
      </c>
      <c r="AB57" s="27"/>
    </row>
    <row r="58" spans="1:33" s="19" customFormat="1" x14ac:dyDescent="0.3">
      <c r="A58" s="41">
        <v>42425</v>
      </c>
      <c r="B58" s="42">
        <v>-3</v>
      </c>
      <c r="C58" s="14">
        <v>4.0999999999999996</v>
      </c>
      <c r="D58" s="14">
        <v>1.9</v>
      </c>
      <c r="E58" s="14">
        <v>4.5</v>
      </c>
      <c r="F58" s="14">
        <v>-4.5999999999999996</v>
      </c>
      <c r="G58" s="14">
        <f t="shared" si="1"/>
        <v>1.2249999999999999</v>
      </c>
      <c r="H58" s="71">
        <v>0.4</v>
      </c>
      <c r="I58" s="42">
        <v>1.1000000000000001</v>
      </c>
      <c r="J58" s="14">
        <v>-7.3</v>
      </c>
      <c r="K58" s="71">
        <v>-2.5204861111111114</v>
      </c>
      <c r="L58" s="75">
        <v>88</v>
      </c>
      <c r="M58" s="22">
        <v>73</v>
      </c>
      <c r="N58" s="72">
        <v>80.774305555555557</v>
      </c>
      <c r="O58" s="358">
        <v>1015</v>
      </c>
      <c r="P58" s="20">
        <v>1010.1</v>
      </c>
      <c r="Q58" s="20">
        <v>1012.6569444444439</v>
      </c>
      <c r="R58" s="66">
        <v>6.5</v>
      </c>
      <c r="S58" s="64">
        <v>3.4</v>
      </c>
      <c r="T58" s="23">
        <v>1</v>
      </c>
      <c r="U58" s="277" t="s">
        <v>44</v>
      </c>
      <c r="V58" s="281" t="s">
        <v>220</v>
      </c>
      <c r="W58" s="24">
        <v>3.6</v>
      </c>
      <c r="X58" s="25">
        <v>0.6</v>
      </c>
      <c r="Y58" s="26">
        <v>0</v>
      </c>
      <c r="Z58" s="28">
        <v>0</v>
      </c>
      <c r="AA58" s="282" t="s">
        <v>218</v>
      </c>
      <c r="AB58" s="27"/>
    </row>
    <row r="59" spans="1:33" s="19" customFormat="1" ht="28.8" x14ac:dyDescent="0.3">
      <c r="A59" s="41">
        <v>42426</v>
      </c>
      <c r="B59" s="42">
        <v>1.1000000000000001</v>
      </c>
      <c r="C59" s="14">
        <v>5.3</v>
      </c>
      <c r="D59" s="14">
        <v>-2.5</v>
      </c>
      <c r="E59" s="14">
        <v>5.6</v>
      </c>
      <c r="F59" s="14">
        <v>-5</v>
      </c>
      <c r="G59" s="14">
        <f t="shared" si="1"/>
        <v>0.35000000000000009</v>
      </c>
      <c r="H59" s="71">
        <v>1.3</v>
      </c>
      <c r="I59" s="42">
        <v>0.2</v>
      </c>
      <c r="J59" s="14">
        <v>-7.9</v>
      </c>
      <c r="K59" s="71">
        <v>-2.7274305555555549</v>
      </c>
      <c r="L59" s="75">
        <v>89</v>
      </c>
      <c r="M59" s="22">
        <v>53</v>
      </c>
      <c r="N59" s="72">
        <v>75.635416666666671</v>
      </c>
      <c r="O59" s="358">
        <v>1014.4</v>
      </c>
      <c r="P59" s="20">
        <v>1010.1</v>
      </c>
      <c r="Q59" s="20">
        <v>1011.9927083333334</v>
      </c>
      <c r="R59" s="66">
        <v>7.1</v>
      </c>
      <c r="S59" s="64">
        <v>3.6</v>
      </c>
      <c r="T59" s="23">
        <v>1.2</v>
      </c>
      <c r="U59" s="277" t="s">
        <v>46</v>
      </c>
      <c r="V59" s="281" t="s">
        <v>214</v>
      </c>
      <c r="W59" s="24">
        <v>0</v>
      </c>
      <c r="X59" s="25">
        <v>0</v>
      </c>
      <c r="Y59" s="26">
        <v>0</v>
      </c>
      <c r="Z59" s="28">
        <v>0</v>
      </c>
      <c r="AA59" s="282" t="s">
        <v>239</v>
      </c>
      <c r="AB59" s="27"/>
    </row>
    <row r="60" spans="1:33" s="19" customFormat="1" x14ac:dyDescent="0.3">
      <c r="A60" s="41">
        <v>42427</v>
      </c>
      <c r="B60" s="42">
        <v>-7.2</v>
      </c>
      <c r="C60" s="14">
        <v>9.4</v>
      </c>
      <c r="D60" s="14">
        <v>2</v>
      </c>
      <c r="E60" s="14">
        <v>9.4</v>
      </c>
      <c r="F60" s="14">
        <v>-7.5</v>
      </c>
      <c r="G60" s="14">
        <f t="shared" si="1"/>
        <v>1.55</v>
      </c>
      <c r="H60" s="71">
        <v>0.5</v>
      </c>
      <c r="I60" s="42">
        <v>-1.2</v>
      </c>
      <c r="J60" s="14">
        <v>-10.8</v>
      </c>
      <c r="K60" s="71">
        <v>-5.4878472222222232</v>
      </c>
      <c r="L60" s="75">
        <v>83</v>
      </c>
      <c r="M60" s="22">
        <v>41</v>
      </c>
      <c r="N60" s="72">
        <v>66.065972222222229</v>
      </c>
      <c r="O60" s="358">
        <v>1016.3</v>
      </c>
      <c r="P60" s="20">
        <v>1014.1</v>
      </c>
      <c r="Q60" s="20">
        <v>1015.2156249999999</v>
      </c>
      <c r="R60" s="66">
        <v>4.8</v>
      </c>
      <c r="S60" s="64">
        <v>2.7</v>
      </c>
      <c r="T60" s="23">
        <v>0.7</v>
      </c>
      <c r="U60" s="277" t="s">
        <v>44</v>
      </c>
      <c r="V60" s="281"/>
      <c r="W60" s="24">
        <v>0</v>
      </c>
      <c r="X60" s="25">
        <v>0</v>
      </c>
      <c r="Y60" s="26">
        <v>0</v>
      </c>
      <c r="Z60" s="28">
        <v>0</v>
      </c>
      <c r="AA60" s="282" t="s">
        <v>238</v>
      </c>
      <c r="AB60" s="27"/>
    </row>
    <row r="61" spans="1:33" s="19" customFormat="1" x14ac:dyDescent="0.3">
      <c r="A61" s="41">
        <v>42428</v>
      </c>
      <c r="B61" s="42">
        <v>5</v>
      </c>
      <c r="C61" s="14">
        <v>11</v>
      </c>
      <c r="D61" s="14">
        <v>7.1</v>
      </c>
      <c r="E61" s="14">
        <v>11.4</v>
      </c>
      <c r="F61" s="14">
        <v>0.8</v>
      </c>
      <c r="G61" s="14">
        <f t="shared" si="1"/>
        <v>7.55</v>
      </c>
      <c r="H61" s="71">
        <v>6.5</v>
      </c>
      <c r="I61" s="42">
        <v>3.7</v>
      </c>
      <c r="J61" s="14">
        <v>-4.2</v>
      </c>
      <c r="K61" s="71">
        <v>0.70763888888888782</v>
      </c>
      <c r="L61" s="75">
        <v>86</v>
      </c>
      <c r="M61" s="22">
        <v>55</v>
      </c>
      <c r="N61" s="72">
        <v>66.850694444444443</v>
      </c>
      <c r="O61" s="358">
        <v>1018.1</v>
      </c>
      <c r="P61" s="20">
        <v>1016.2</v>
      </c>
      <c r="Q61" s="20">
        <v>1017.1711805555564</v>
      </c>
      <c r="R61" s="66">
        <v>7.5</v>
      </c>
      <c r="S61" s="64">
        <v>3.9</v>
      </c>
      <c r="T61" s="23">
        <v>1.6</v>
      </c>
      <c r="U61" s="277" t="s">
        <v>89</v>
      </c>
      <c r="V61" s="281"/>
      <c r="W61" s="24">
        <v>0</v>
      </c>
      <c r="X61" s="25">
        <v>0</v>
      </c>
      <c r="Y61" s="26">
        <v>0</v>
      </c>
      <c r="Z61" s="28">
        <v>0</v>
      </c>
      <c r="AA61" s="282" t="s">
        <v>230</v>
      </c>
      <c r="AB61" s="27"/>
    </row>
    <row r="62" spans="1:33" s="373" customFormat="1" ht="15" thickBot="1" x14ac:dyDescent="0.35">
      <c r="A62" s="361">
        <v>42429</v>
      </c>
      <c r="B62" s="362">
        <v>1.4</v>
      </c>
      <c r="C62" s="363">
        <v>7.6</v>
      </c>
      <c r="D62" s="363">
        <v>6.5</v>
      </c>
      <c r="E62" s="363">
        <v>5.8</v>
      </c>
      <c r="F62" s="363">
        <v>5.3</v>
      </c>
      <c r="G62" s="363">
        <f>(B62+C62+2*D62)/4</f>
        <v>5.5</v>
      </c>
      <c r="H62" s="364">
        <v>4.5999999999999996</v>
      </c>
      <c r="I62" s="362">
        <v>6.4</v>
      </c>
      <c r="J62" s="363">
        <v>-1.1000000000000001</v>
      </c>
      <c r="K62" s="364">
        <v>3.0583333333333313</v>
      </c>
      <c r="L62" s="365">
        <v>94</v>
      </c>
      <c r="M62" s="366">
        <v>83</v>
      </c>
      <c r="N62" s="367">
        <v>89.666666666666671</v>
      </c>
      <c r="O62" s="368">
        <v>1018.1</v>
      </c>
      <c r="P62" s="369">
        <v>1009.1</v>
      </c>
      <c r="Q62" s="369">
        <v>1014.5809027777775</v>
      </c>
      <c r="R62" s="370">
        <v>2.4</v>
      </c>
      <c r="S62" s="371">
        <v>1.6</v>
      </c>
      <c r="T62" s="372">
        <v>0.1</v>
      </c>
      <c r="U62" s="283" t="s">
        <v>100</v>
      </c>
      <c r="V62" s="284" t="s">
        <v>220</v>
      </c>
      <c r="W62" s="45">
        <v>3.6</v>
      </c>
      <c r="X62" s="46">
        <v>5.5</v>
      </c>
      <c r="Y62" s="47">
        <v>0</v>
      </c>
      <c r="Z62" s="48">
        <v>0</v>
      </c>
      <c r="AA62" s="285" t="s">
        <v>218</v>
      </c>
      <c r="AB62" s="360"/>
    </row>
    <row r="63" spans="1:33" s="36" customFormat="1" x14ac:dyDescent="0.3">
      <c r="A63" s="41">
        <v>42430</v>
      </c>
      <c r="B63" s="68">
        <v>5.4</v>
      </c>
      <c r="C63" s="31">
        <v>8.1</v>
      </c>
      <c r="D63" s="31">
        <v>3.7</v>
      </c>
      <c r="E63" s="31">
        <v>8.1</v>
      </c>
      <c r="F63" s="31">
        <v>2.9</v>
      </c>
      <c r="G63" s="31">
        <f>(B63+C63+2*D63)/4</f>
        <v>5.2249999999999996</v>
      </c>
      <c r="H63" s="74">
        <v>5.4</v>
      </c>
      <c r="I63" s="68">
        <v>7</v>
      </c>
      <c r="J63" s="31">
        <v>-1.5</v>
      </c>
      <c r="K63" s="74">
        <v>3.7142361111111089</v>
      </c>
      <c r="L63" s="126">
        <v>94</v>
      </c>
      <c r="M63" s="32">
        <v>73</v>
      </c>
      <c r="N63" s="121">
        <v>88.84375</v>
      </c>
      <c r="O63" s="359">
        <v>1009.7</v>
      </c>
      <c r="P63" s="33">
        <v>1004.3</v>
      </c>
      <c r="Q63" s="33">
        <v>1006.5618055555559</v>
      </c>
      <c r="R63" s="123">
        <v>6.5</v>
      </c>
      <c r="S63" s="122">
        <v>2.2999999999999998</v>
      </c>
      <c r="T63" s="34">
        <v>0.6</v>
      </c>
      <c r="U63" s="274" t="s">
        <v>100</v>
      </c>
      <c r="V63" s="310" t="s">
        <v>223</v>
      </c>
      <c r="W63" s="116">
        <v>10.8</v>
      </c>
      <c r="X63" s="117">
        <v>5</v>
      </c>
      <c r="Y63" s="118">
        <v>0.2</v>
      </c>
      <c r="Z63" s="124">
        <v>0</v>
      </c>
      <c r="AA63" s="276" t="s">
        <v>240</v>
      </c>
      <c r="AB63" s="35"/>
      <c r="AG63" s="43"/>
    </row>
    <row r="64" spans="1:33" s="19" customFormat="1" x14ac:dyDescent="0.3">
      <c r="A64" s="41">
        <v>42431</v>
      </c>
      <c r="B64" s="42">
        <v>0.8</v>
      </c>
      <c r="C64" s="14">
        <v>4.0999999999999996</v>
      </c>
      <c r="D64" s="14">
        <v>3.2</v>
      </c>
      <c r="E64" s="14">
        <v>4.3</v>
      </c>
      <c r="F64" s="14">
        <v>0.8</v>
      </c>
      <c r="G64" s="14">
        <f t="shared" ref="G64:G92" si="2">(B64+C64+2*D64)/4</f>
        <v>2.8250000000000002</v>
      </c>
      <c r="H64" s="71">
        <v>2.6</v>
      </c>
      <c r="I64" s="42">
        <v>1.5</v>
      </c>
      <c r="J64" s="14">
        <v>-1.5</v>
      </c>
      <c r="K64" s="71">
        <v>0.14027777777777761</v>
      </c>
      <c r="L64" s="75">
        <v>88</v>
      </c>
      <c r="M64" s="22">
        <v>73</v>
      </c>
      <c r="N64" s="72">
        <v>83.180555555555557</v>
      </c>
      <c r="O64" s="358">
        <v>1010.1</v>
      </c>
      <c r="P64" s="20">
        <v>1005.1</v>
      </c>
      <c r="Q64" s="20">
        <v>1008.1749999999993</v>
      </c>
      <c r="R64" s="66">
        <v>8.5</v>
      </c>
      <c r="S64" s="64">
        <v>4.5999999999999996</v>
      </c>
      <c r="T64" s="23">
        <v>2.1</v>
      </c>
      <c r="U64" s="277" t="s">
        <v>44</v>
      </c>
      <c r="V64" s="311" t="s">
        <v>214</v>
      </c>
      <c r="W64" s="16">
        <v>0</v>
      </c>
      <c r="X64" s="17">
        <v>0</v>
      </c>
      <c r="Y64" s="18">
        <v>0</v>
      </c>
      <c r="Z64" s="44">
        <v>0</v>
      </c>
      <c r="AA64" s="279" t="s">
        <v>218</v>
      </c>
      <c r="AB64" s="27"/>
      <c r="AG64" s="287"/>
    </row>
    <row r="65" spans="1:33" s="19" customFormat="1" x14ac:dyDescent="0.3">
      <c r="A65" s="41">
        <v>42432</v>
      </c>
      <c r="B65" s="42">
        <v>3</v>
      </c>
      <c r="C65" s="14">
        <v>11.5</v>
      </c>
      <c r="D65" s="14">
        <v>2.2000000000000002</v>
      </c>
      <c r="E65" s="14">
        <v>12.1</v>
      </c>
      <c r="F65" s="14">
        <v>0.2</v>
      </c>
      <c r="G65" s="14">
        <f t="shared" si="2"/>
        <v>4.7249999999999996</v>
      </c>
      <c r="H65" s="71">
        <v>5.3</v>
      </c>
      <c r="I65" s="42">
        <v>2.6</v>
      </c>
      <c r="J65" s="14">
        <v>-2.5</v>
      </c>
      <c r="K65" s="71">
        <v>0.15763888888888869</v>
      </c>
      <c r="L65" s="75">
        <v>83</v>
      </c>
      <c r="M65" s="22">
        <v>49</v>
      </c>
      <c r="N65" s="72">
        <v>70.503472222222229</v>
      </c>
      <c r="O65" s="358">
        <v>1005.3</v>
      </c>
      <c r="P65" s="20">
        <v>998.9</v>
      </c>
      <c r="Q65" s="20">
        <v>1001.5190972222224</v>
      </c>
      <c r="R65" s="66">
        <v>7.5</v>
      </c>
      <c r="S65" s="64">
        <v>4.5</v>
      </c>
      <c r="T65" s="23">
        <v>0.9</v>
      </c>
      <c r="U65" s="277" t="s">
        <v>89</v>
      </c>
      <c r="V65" s="311"/>
      <c r="W65" s="16">
        <v>0</v>
      </c>
      <c r="X65" s="17">
        <v>0</v>
      </c>
      <c r="Y65" s="18">
        <v>0</v>
      </c>
      <c r="Z65" s="44">
        <v>0</v>
      </c>
      <c r="AA65" s="279" t="s">
        <v>233</v>
      </c>
      <c r="AB65" s="27"/>
      <c r="AG65" s="287"/>
    </row>
    <row r="66" spans="1:33" s="19" customFormat="1" x14ac:dyDescent="0.3">
      <c r="A66" s="41">
        <v>42433</v>
      </c>
      <c r="B66" s="42">
        <v>5.0999999999999996</v>
      </c>
      <c r="C66" s="14">
        <v>6.7</v>
      </c>
      <c r="D66" s="14">
        <v>5.2</v>
      </c>
      <c r="E66" s="14">
        <v>6.9</v>
      </c>
      <c r="F66" s="14">
        <v>0.2</v>
      </c>
      <c r="G66" s="14">
        <f t="shared" si="2"/>
        <v>5.5500000000000007</v>
      </c>
      <c r="H66" s="71">
        <v>5.0999999999999996</v>
      </c>
      <c r="I66" s="42">
        <v>2.4</v>
      </c>
      <c r="J66" s="14">
        <v>-2.4</v>
      </c>
      <c r="K66" s="71">
        <v>1.5572916666666639</v>
      </c>
      <c r="L66" s="75">
        <v>89</v>
      </c>
      <c r="M66" s="22">
        <v>71</v>
      </c>
      <c r="N66" s="72">
        <v>78.361111111111114</v>
      </c>
      <c r="O66" s="358">
        <v>1004.3</v>
      </c>
      <c r="P66" s="20">
        <v>999.7</v>
      </c>
      <c r="Q66" s="20">
        <v>1002.180208333333</v>
      </c>
      <c r="R66" s="66">
        <v>6.8</v>
      </c>
      <c r="S66" s="64">
        <v>3.3</v>
      </c>
      <c r="T66" s="23">
        <v>1.3</v>
      </c>
      <c r="U66" s="277" t="s">
        <v>100</v>
      </c>
      <c r="V66" s="312"/>
      <c r="W66" s="16">
        <v>0</v>
      </c>
      <c r="X66" s="17">
        <v>0</v>
      </c>
      <c r="Y66" s="18">
        <v>0</v>
      </c>
      <c r="Z66" s="44">
        <v>0</v>
      </c>
      <c r="AA66" s="279" t="s">
        <v>218</v>
      </c>
      <c r="AB66" s="27"/>
      <c r="AG66" s="287"/>
    </row>
    <row r="67" spans="1:33" s="19" customFormat="1" x14ac:dyDescent="0.3">
      <c r="A67" s="41">
        <v>42434</v>
      </c>
      <c r="B67" s="42">
        <v>-1.1000000000000001</v>
      </c>
      <c r="C67" s="14">
        <v>6.1</v>
      </c>
      <c r="D67" s="14">
        <v>7.8</v>
      </c>
      <c r="E67" s="14">
        <v>7.9</v>
      </c>
      <c r="F67" s="14">
        <v>-1.7</v>
      </c>
      <c r="G67" s="14">
        <f t="shared" si="2"/>
        <v>5.15</v>
      </c>
      <c r="H67" s="71">
        <v>4.3</v>
      </c>
      <c r="I67" s="42">
        <v>3.9</v>
      </c>
      <c r="J67" s="14">
        <v>-3.7</v>
      </c>
      <c r="K67" s="71">
        <v>1.2907142857142853</v>
      </c>
      <c r="L67" s="75">
        <v>94</v>
      </c>
      <c r="M67" s="22">
        <v>72</v>
      </c>
      <c r="N67" s="72">
        <v>81.385714285714286</v>
      </c>
      <c r="O67" s="358">
        <v>1006.2</v>
      </c>
      <c r="P67" s="20">
        <v>1003.6</v>
      </c>
      <c r="Q67" s="20">
        <v>1004.8925</v>
      </c>
      <c r="R67" s="66">
        <v>10.9</v>
      </c>
      <c r="S67" s="64">
        <v>5.7</v>
      </c>
      <c r="T67" s="23">
        <v>2.9</v>
      </c>
      <c r="U67" s="277" t="s">
        <v>44</v>
      </c>
      <c r="V67" s="312"/>
      <c r="W67" s="16">
        <v>0</v>
      </c>
      <c r="X67" s="17">
        <v>0</v>
      </c>
      <c r="Y67" s="18">
        <v>0</v>
      </c>
      <c r="Z67" s="44">
        <v>0</v>
      </c>
      <c r="AA67" s="279" t="s">
        <v>218</v>
      </c>
      <c r="AB67" s="27"/>
      <c r="AG67" s="287"/>
    </row>
    <row r="68" spans="1:33" s="19" customFormat="1" x14ac:dyDescent="0.3">
      <c r="A68" s="41">
        <v>42435</v>
      </c>
      <c r="B68" s="42">
        <v>6.6</v>
      </c>
      <c r="C68" s="14">
        <v>9.3000000000000007</v>
      </c>
      <c r="D68" s="14">
        <v>5.9</v>
      </c>
      <c r="E68" s="14">
        <v>11.6</v>
      </c>
      <c r="F68" s="14">
        <v>4.2</v>
      </c>
      <c r="G68" s="14">
        <f t="shared" si="2"/>
        <v>6.9250000000000007</v>
      </c>
      <c r="H68" s="71">
        <v>7.4</v>
      </c>
      <c r="I68" s="42">
        <v>5.4</v>
      </c>
      <c r="J68" s="14">
        <v>2.8</v>
      </c>
      <c r="K68" s="71">
        <v>3.8663003663003694</v>
      </c>
      <c r="L68" s="75">
        <v>93</v>
      </c>
      <c r="M68" s="22">
        <v>59</v>
      </c>
      <c r="N68" s="72">
        <v>78.871794871794876</v>
      </c>
      <c r="O68" s="358">
        <v>1004.5</v>
      </c>
      <c r="P68" s="20">
        <v>1001</v>
      </c>
      <c r="Q68" s="20">
        <v>1002.4065934065927</v>
      </c>
      <c r="R68" s="66">
        <v>8.5</v>
      </c>
      <c r="S68" s="64">
        <v>5.2</v>
      </c>
      <c r="T68" s="23">
        <v>2</v>
      </c>
      <c r="U68" s="277" t="s">
        <v>44</v>
      </c>
      <c r="V68" s="312" t="s">
        <v>220</v>
      </c>
      <c r="W68" s="16">
        <v>3.6</v>
      </c>
      <c r="X68" s="17">
        <v>1</v>
      </c>
      <c r="Y68" s="18">
        <v>0</v>
      </c>
      <c r="Z68" s="44">
        <v>0</v>
      </c>
      <c r="AA68" s="279" t="s">
        <v>226</v>
      </c>
      <c r="AB68" s="27"/>
      <c r="AG68" s="287"/>
    </row>
    <row r="69" spans="1:33" s="19" customFormat="1" x14ac:dyDescent="0.3">
      <c r="A69" s="41">
        <v>42436</v>
      </c>
      <c r="B69" s="42">
        <v>5.2</v>
      </c>
      <c r="C69" s="14">
        <v>7.1</v>
      </c>
      <c r="D69" s="14">
        <v>6.2</v>
      </c>
      <c r="E69" s="14">
        <v>7.2</v>
      </c>
      <c r="F69" s="14">
        <v>4.4000000000000004</v>
      </c>
      <c r="G69" s="14">
        <f t="shared" si="2"/>
        <v>6.1750000000000007</v>
      </c>
      <c r="H69" s="71">
        <v>6.1</v>
      </c>
      <c r="I69" s="42">
        <v>6</v>
      </c>
      <c r="J69" s="14">
        <v>3.4</v>
      </c>
      <c r="K69" s="71">
        <v>4.7641114982578445</v>
      </c>
      <c r="L69" s="75">
        <v>95</v>
      </c>
      <c r="M69" s="22">
        <v>85</v>
      </c>
      <c r="N69" s="72">
        <v>91.494773519163758</v>
      </c>
      <c r="O69" s="358">
        <v>1004.6</v>
      </c>
      <c r="P69" s="20">
        <v>1001.9</v>
      </c>
      <c r="Q69" s="20">
        <v>1002.7351916376309</v>
      </c>
      <c r="R69" s="66">
        <v>2.4</v>
      </c>
      <c r="S69" s="64">
        <v>1.2</v>
      </c>
      <c r="T69" s="23">
        <v>0.3</v>
      </c>
      <c r="U69" s="277" t="s">
        <v>45</v>
      </c>
      <c r="V69" s="312" t="s">
        <v>220</v>
      </c>
      <c r="W69" s="16">
        <v>3.6</v>
      </c>
      <c r="X69" s="17">
        <v>11.5</v>
      </c>
      <c r="Y69" s="18">
        <v>0</v>
      </c>
      <c r="Z69" s="44">
        <v>0</v>
      </c>
      <c r="AA69" s="279" t="s">
        <v>229</v>
      </c>
      <c r="AB69" s="27"/>
      <c r="AG69" s="287"/>
    </row>
    <row r="70" spans="1:33" s="19" customFormat="1" x14ac:dyDescent="0.3">
      <c r="A70" s="41">
        <v>42437</v>
      </c>
      <c r="B70" s="42">
        <v>5</v>
      </c>
      <c r="C70" s="14">
        <v>11.5</v>
      </c>
      <c r="D70" s="14">
        <v>4.2</v>
      </c>
      <c r="E70" s="14">
        <v>11.8</v>
      </c>
      <c r="F70" s="14">
        <v>3.7</v>
      </c>
      <c r="G70" s="14">
        <f t="shared" si="2"/>
        <v>6.2249999999999996</v>
      </c>
      <c r="H70" s="71">
        <v>7.1</v>
      </c>
      <c r="I70" s="42">
        <v>6.9</v>
      </c>
      <c r="J70" s="14">
        <v>1.9</v>
      </c>
      <c r="K70" s="71">
        <v>4.085763888888887</v>
      </c>
      <c r="L70" s="75">
        <v>93</v>
      </c>
      <c r="M70" s="22">
        <v>60</v>
      </c>
      <c r="N70" s="72">
        <v>82.055555555555557</v>
      </c>
      <c r="O70" s="358">
        <v>1013.8</v>
      </c>
      <c r="P70" s="20">
        <v>1002.3</v>
      </c>
      <c r="Q70" s="20">
        <v>1008.3447916666667</v>
      </c>
      <c r="R70" s="66">
        <v>3.7</v>
      </c>
      <c r="S70" s="64">
        <v>1.8</v>
      </c>
      <c r="T70" s="23">
        <v>0.6</v>
      </c>
      <c r="U70" s="277" t="s">
        <v>94</v>
      </c>
      <c r="V70" s="312"/>
      <c r="W70" s="16">
        <v>0</v>
      </c>
      <c r="X70" s="17">
        <v>0</v>
      </c>
      <c r="Y70" s="18">
        <v>0</v>
      </c>
      <c r="Z70" s="44">
        <v>0</v>
      </c>
      <c r="AA70" s="279" t="s">
        <v>224</v>
      </c>
      <c r="AB70" s="27"/>
      <c r="AG70" s="287"/>
    </row>
    <row r="71" spans="1:33" s="19" customFormat="1" ht="28.8" x14ac:dyDescent="0.3">
      <c r="A71" s="41">
        <v>42438</v>
      </c>
      <c r="B71" s="42">
        <v>2.7</v>
      </c>
      <c r="C71" s="14">
        <v>16.100000000000001</v>
      </c>
      <c r="D71" s="14">
        <v>6</v>
      </c>
      <c r="E71" s="14">
        <v>16.600000000000001</v>
      </c>
      <c r="F71" s="14">
        <v>2.7</v>
      </c>
      <c r="G71" s="14">
        <f t="shared" si="2"/>
        <v>7.7</v>
      </c>
      <c r="H71" s="71">
        <v>6.2</v>
      </c>
      <c r="I71" s="42">
        <v>6.9</v>
      </c>
      <c r="J71" s="14">
        <v>1.1000000000000001</v>
      </c>
      <c r="K71" s="71">
        <v>3.2874999999999974</v>
      </c>
      <c r="L71" s="75">
        <v>94</v>
      </c>
      <c r="M71" s="22">
        <v>44</v>
      </c>
      <c r="N71" s="72">
        <v>75.989583333333329</v>
      </c>
      <c r="O71" s="358">
        <v>1015</v>
      </c>
      <c r="P71" s="20">
        <v>1010.6</v>
      </c>
      <c r="Q71" s="20">
        <v>1012.7017361111118</v>
      </c>
      <c r="R71" s="66">
        <v>6.8</v>
      </c>
      <c r="S71" s="64">
        <v>3.7</v>
      </c>
      <c r="T71" s="23">
        <v>1.1000000000000001</v>
      </c>
      <c r="U71" s="277" t="s">
        <v>46</v>
      </c>
      <c r="V71" s="312" t="s">
        <v>228</v>
      </c>
      <c r="W71" s="16">
        <v>0</v>
      </c>
      <c r="X71" s="17">
        <v>0</v>
      </c>
      <c r="Y71" s="18">
        <v>0</v>
      </c>
      <c r="Z71" s="44">
        <v>0</v>
      </c>
      <c r="AA71" s="279" t="s">
        <v>239</v>
      </c>
      <c r="AB71" s="27"/>
      <c r="AG71" s="287"/>
    </row>
    <row r="72" spans="1:33" s="19" customFormat="1" x14ac:dyDescent="0.3">
      <c r="A72" s="41">
        <v>42439</v>
      </c>
      <c r="B72" s="42">
        <v>2.2999999999999998</v>
      </c>
      <c r="C72" s="14">
        <v>8.6</v>
      </c>
      <c r="D72" s="14">
        <v>7.9</v>
      </c>
      <c r="E72" s="14">
        <v>8.9</v>
      </c>
      <c r="F72" s="14">
        <v>0.7</v>
      </c>
      <c r="G72" s="14">
        <f t="shared" si="2"/>
        <v>6.6749999999999998</v>
      </c>
      <c r="H72" s="71">
        <v>6.1</v>
      </c>
      <c r="I72" s="42">
        <v>6</v>
      </c>
      <c r="J72" s="14">
        <v>-1.9</v>
      </c>
      <c r="K72" s="71">
        <v>3.5166666666666684</v>
      </c>
      <c r="L72" s="75">
        <v>93</v>
      </c>
      <c r="M72" s="22">
        <v>80</v>
      </c>
      <c r="N72" s="72">
        <v>83.465277777777771</v>
      </c>
      <c r="O72" s="358">
        <v>1014.3</v>
      </c>
      <c r="P72" s="20">
        <v>1010.8</v>
      </c>
      <c r="Q72" s="20">
        <v>1012.462500000001</v>
      </c>
      <c r="R72" s="66">
        <v>6.8</v>
      </c>
      <c r="S72" s="64">
        <v>3</v>
      </c>
      <c r="T72" s="23">
        <v>1.5</v>
      </c>
      <c r="U72" s="277" t="s">
        <v>45</v>
      </c>
      <c r="V72" s="312"/>
      <c r="W72" s="16">
        <v>0</v>
      </c>
      <c r="X72" s="17">
        <v>0</v>
      </c>
      <c r="Y72" s="18">
        <v>0</v>
      </c>
      <c r="Z72" s="44">
        <v>0</v>
      </c>
      <c r="AA72" s="279" t="s">
        <v>218</v>
      </c>
      <c r="AB72" s="27"/>
      <c r="AG72" s="287"/>
    </row>
    <row r="73" spans="1:33" s="19" customFormat="1" x14ac:dyDescent="0.3">
      <c r="A73" s="41">
        <v>42440</v>
      </c>
      <c r="B73" s="42">
        <v>7.6</v>
      </c>
      <c r="C73" s="14">
        <v>12.8</v>
      </c>
      <c r="D73" s="14">
        <v>9</v>
      </c>
      <c r="E73" s="14">
        <v>13.5</v>
      </c>
      <c r="F73" s="14">
        <v>6.7</v>
      </c>
      <c r="G73" s="14">
        <f t="shared" si="2"/>
        <v>9.6</v>
      </c>
      <c r="H73" s="71">
        <v>9.1</v>
      </c>
      <c r="I73" s="42">
        <v>6</v>
      </c>
      <c r="J73" s="14">
        <v>3</v>
      </c>
      <c r="K73" s="71">
        <v>4.1635416666666654</v>
      </c>
      <c r="L73" s="75">
        <v>86</v>
      </c>
      <c r="M73" s="22">
        <v>54</v>
      </c>
      <c r="N73" s="72">
        <v>71.635416666666671</v>
      </c>
      <c r="O73" s="358">
        <v>1020.2</v>
      </c>
      <c r="P73" s="20">
        <v>1014.2</v>
      </c>
      <c r="Q73" s="20">
        <v>1016.927777777778</v>
      </c>
      <c r="R73" s="66">
        <v>9.9</v>
      </c>
      <c r="S73" s="64">
        <v>4.5999999999999996</v>
      </c>
      <c r="T73" s="23">
        <v>2.2999999999999998</v>
      </c>
      <c r="U73" s="277" t="s">
        <v>100</v>
      </c>
      <c r="V73" s="312"/>
      <c r="W73" s="16">
        <v>0</v>
      </c>
      <c r="X73" s="17">
        <v>0</v>
      </c>
      <c r="Y73" s="18">
        <v>0</v>
      </c>
      <c r="Z73" s="44">
        <v>0</v>
      </c>
      <c r="AA73" s="279" t="s">
        <v>218</v>
      </c>
      <c r="AB73" s="27"/>
      <c r="AG73" s="287"/>
    </row>
    <row r="74" spans="1:33" s="19" customFormat="1" x14ac:dyDescent="0.3">
      <c r="A74" s="41">
        <v>42441</v>
      </c>
      <c r="B74" s="42">
        <v>5.9</v>
      </c>
      <c r="C74" s="14">
        <v>7.7</v>
      </c>
      <c r="D74" s="14">
        <v>6.1</v>
      </c>
      <c r="E74" s="14">
        <v>8</v>
      </c>
      <c r="F74" s="14">
        <v>5.8</v>
      </c>
      <c r="G74" s="14">
        <f t="shared" si="2"/>
        <v>6.45</v>
      </c>
      <c r="H74" s="71">
        <v>6.7</v>
      </c>
      <c r="I74" s="42">
        <v>2.8</v>
      </c>
      <c r="J74" s="14">
        <v>1</v>
      </c>
      <c r="K74" s="71">
        <v>1.4493055555555563</v>
      </c>
      <c r="L74" s="75">
        <v>74</v>
      </c>
      <c r="M74" s="22">
        <v>62</v>
      </c>
      <c r="N74" s="72">
        <v>69.475694444444443</v>
      </c>
      <c r="O74" s="358">
        <v>1026.4000000000001</v>
      </c>
      <c r="P74" s="20">
        <v>1020.1</v>
      </c>
      <c r="Q74" s="20">
        <v>1023.3017361111118</v>
      </c>
      <c r="R74" s="66">
        <v>6.5</v>
      </c>
      <c r="S74" s="64">
        <v>3.6</v>
      </c>
      <c r="T74" s="23">
        <v>1.6</v>
      </c>
      <c r="U74" s="277" t="s">
        <v>46</v>
      </c>
      <c r="V74" s="312"/>
      <c r="W74" s="16">
        <v>0</v>
      </c>
      <c r="X74" s="17">
        <v>0</v>
      </c>
      <c r="Y74" s="18">
        <v>0</v>
      </c>
      <c r="Z74" s="44">
        <v>0</v>
      </c>
      <c r="AA74" s="279" t="s">
        <v>218</v>
      </c>
      <c r="AB74" s="27"/>
      <c r="AG74" s="287"/>
    </row>
    <row r="75" spans="1:33" s="19" customFormat="1" x14ac:dyDescent="0.3">
      <c r="A75" s="41">
        <v>42442</v>
      </c>
      <c r="B75" s="42">
        <v>6</v>
      </c>
      <c r="C75" s="14">
        <v>9</v>
      </c>
      <c r="D75" s="14">
        <v>3.8</v>
      </c>
      <c r="E75" s="14">
        <v>12.6</v>
      </c>
      <c r="F75" s="14">
        <v>3.6</v>
      </c>
      <c r="G75" s="14">
        <f t="shared" si="2"/>
        <v>5.65</v>
      </c>
      <c r="H75" s="71">
        <v>6.4</v>
      </c>
      <c r="I75" s="42">
        <v>3.3</v>
      </c>
      <c r="J75" s="14">
        <v>-3</v>
      </c>
      <c r="K75" s="71">
        <v>0.57187500000000102</v>
      </c>
      <c r="L75" s="75">
        <v>75</v>
      </c>
      <c r="M75" s="22">
        <v>49</v>
      </c>
      <c r="N75" s="72">
        <v>66.798611111111114</v>
      </c>
      <c r="O75" s="358">
        <v>1030.7</v>
      </c>
      <c r="P75" s="20">
        <v>1025.9000000000001</v>
      </c>
      <c r="Q75" s="20">
        <v>1028.0482638888896</v>
      </c>
      <c r="R75" s="66">
        <v>11.2</v>
      </c>
      <c r="S75" s="64">
        <v>6.5</v>
      </c>
      <c r="T75" s="23">
        <v>3</v>
      </c>
      <c r="U75" s="277" t="s">
        <v>46</v>
      </c>
      <c r="V75" s="313"/>
      <c r="W75" s="24">
        <v>0</v>
      </c>
      <c r="X75" s="25">
        <v>0</v>
      </c>
      <c r="Y75" s="26">
        <v>0</v>
      </c>
      <c r="Z75" s="28">
        <v>0</v>
      </c>
      <c r="AA75" s="282" t="s">
        <v>230</v>
      </c>
      <c r="AB75" s="27"/>
      <c r="AG75" s="287"/>
    </row>
    <row r="76" spans="1:33" s="19" customFormat="1" x14ac:dyDescent="0.3">
      <c r="A76" s="41">
        <v>42443</v>
      </c>
      <c r="B76" s="42">
        <v>1.2</v>
      </c>
      <c r="C76" s="14">
        <v>9</v>
      </c>
      <c r="D76" s="14">
        <v>4.8</v>
      </c>
      <c r="E76" s="14">
        <v>10.4</v>
      </c>
      <c r="F76" s="14">
        <v>0.7</v>
      </c>
      <c r="G76" s="14">
        <f t="shared" si="2"/>
        <v>4.9499999999999993</v>
      </c>
      <c r="H76" s="71">
        <v>5.5</v>
      </c>
      <c r="I76" s="42">
        <v>-0.6</v>
      </c>
      <c r="J76" s="14">
        <v>-5.7</v>
      </c>
      <c r="K76" s="71">
        <v>-2.929861111111113</v>
      </c>
      <c r="L76" s="75">
        <v>70</v>
      </c>
      <c r="M76" s="22">
        <v>41</v>
      </c>
      <c r="N76" s="72">
        <v>55.298611111111114</v>
      </c>
      <c r="O76" s="358">
        <v>1030.8</v>
      </c>
      <c r="P76" s="20">
        <v>1021.1</v>
      </c>
      <c r="Q76" s="20">
        <v>1027.1906250000011</v>
      </c>
      <c r="R76" s="66">
        <v>9.5</v>
      </c>
      <c r="S76" s="64">
        <v>5.7</v>
      </c>
      <c r="T76" s="23">
        <v>2.2000000000000002</v>
      </c>
      <c r="U76" s="277" t="s">
        <v>46</v>
      </c>
      <c r="V76" s="313" t="s">
        <v>216</v>
      </c>
      <c r="W76" s="24">
        <v>3.6</v>
      </c>
      <c r="X76" s="25">
        <v>2.2000000000000002</v>
      </c>
      <c r="Y76" s="26">
        <v>2</v>
      </c>
      <c r="Z76" s="28">
        <v>2</v>
      </c>
      <c r="AA76" s="282" t="s">
        <v>230</v>
      </c>
      <c r="AB76" s="27"/>
      <c r="AG76" s="287"/>
    </row>
    <row r="77" spans="1:33" s="19" customFormat="1" x14ac:dyDescent="0.3">
      <c r="A77" s="41">
        <v>42444</v>
      </c>
      <c r="B77" s="42">
        <v>0.8</v>
      </c>
      <c r="C77" s="14">
        <v>4</v>
      </c>
      <c r="D77" s="14">
        <v>2.9</v>
      </c>
      <c r="E77" s="14">
        <v>4.5</v>
      </c>
      <c r="F77" s="14">
        <v>0.7</v>
      </c>
      <c r="G77" s="14">
        <f t="shared" si="2"/>
        <v>2.65</v>
      </c>
      <c r="H77" s="71">
        <v>2.8</v>
      </c>
      <c r="I77" s="42">
        <v>2.4</v>
      </c>
      <c r="J77" s="14">
        <v>-2</v>
      </c>
      <c r="K77" s="71">
        <v>0.43784722222222244</v>
      </c>
      <c r="L77" s="75">
        <v>90</v>
      </c>
      <c r="M77" s="22">
        <v>70</v>
      </c>
      <c r="N77" s="72">
        <v>84.440972222222229</v>
      </c>
      <c r="O77" s="358">
        <v>1025.4000000000001</v>
      </c>
      <c r="P77" s="20">
        <v>1017.1</v>
      </c>
      <c r="Q77" s="20">
        <v>1020.125347222222</v>
      </c>
      <c r="R77" s="66">
        <v>4.0999999999999996</v>
      </c>
      <c r="S77" s="64">
        <v>2.7</v>
      </c>
      <c r="T77" s="23">
        <v>0.5</v>
      </c>
      <c r="U77" s="277" t="s">
        <v>47</v>
      </c>
      <c r="V77" s="313" t="s">
        <v>223</v>
      </c>
      <c r="W77" s="24">
        <v>3.6</v>
      </c>
      <c r="X77" s="25">
        <v>9.3000000000000007</v>
      </c>
      <c r="Y77" s="26">
        <v>0</v>
      </c>
      <c r="Z77" s="28">
        <v>0</v>
      </c>
      <c r="AA77" s="282" t="s">
        <v>218</v>
      </c>
      <c r="AB77" s="27"/>
      <c r="AG77" s="287"/>
    </row>
    <row r="78" spans="1:33" s="19" customFormat="1" x14ac:dyDescent="0.3">
      <c r="A78" s="41">
        <v>42445</v>
      </c>
      <c r="B78" s="42">
        <v>0.4</v>
      </c>
      <c r="C78" s="14">
        <v>11</v>
      </c>
      <c r="D78" s="14">
        <v>1.7</v>
      </c>
      <c r="E78" s="14">
        <v>11.4</v>
      </c>
      <c r="F78" s="14">
        <v>-2</v>
      </c>
      <c r="G78" s="14">
        <f t="shared" si="2"/>
        <v>3.7</v>
      </c>
      <c r="H78" s="71">
        <v>4.5999999999999996</v>
      </c>
      <c r="I78" s="42">
        <v>2.6</v>
      </c>
      <c r="J78" s="14">
        <v>-5.7</v>
      </c>
      <c r="K78" s="71">
        <v>-1.7590277777777783</v>
      </c>
      <c r="L78" s="75">
        <v>87</v>
      </c>
      <c r="M78" s="22">
        <v>41</v>
      </c>
      <c r="N78" s="72">
        <v>65.392361111111114</v>
      </c>
      <c r="O78" s="358">
        <v>1031.8</v>
      </c>
      <c r="P78" s="20">
        <v>1025.3</v>
      </c>
      <c r="Q78" s="20">
        <v>1029.9416666666648</v>
      </c>
      <c r="R78" s="66">
        <v>7.5</v>
      </c>
      <c r="S78" s="64">
        <v>3.9</v>
      </c>
      <c r="T78" s="23">
        <v>1.5</v>
      </c>
      <c r="U78" s="277" t="s">
        <v>46</v>
      </c>
      <c r="V78" s="313"/>
      <c r="W78" s="24">
        <v>0</v>
      </c>
      <c r="X78" s="25">
        <v>0</v>
      </c>
      <c r="Y78" s="26">
        <v>0</v>
      </c>
      <c r="Z78" s="28">
        <v>0</v>
      </c>
      <c r="AA78" s="282" t="s">
        <v>238</v>
      </c>
      <c r="AB78" s="27"/>
      <c r="AG78" s="287"/>
    </row>
    <row r="79" spans="1:33" s="19" customFormat="1" x14ac:dyDescent="0.3">
      <c r="A79" s="41">
        <v>42446</v>
      </c>
      <c r="B79" s="42">
        <v>-4.8</v>
      </c>
      <c r="C79" s="14">
        <v>12.9</v>
      </c>
      <c r="D79" s="14">
        <v>2.8</v>
      </c>
      <c r="E79" s="14">
        <v>14.9</v>
      </c>
      <c r="F79" s="14">
        <v>-4.9000000000000004</v>
      </c>
      <c r="G79" s="14">
        <f t="shared" si="2"/>
        <v>3.4250000000000003</v>
      </c>
      <c r="H79" s="71">
        <v>4.2</v>
      </c>
      <c r="I79" s="42">
        <v>1.2</v>
      </c>
      <c r="J79" s="14">
        <v>-7.8</v>
      </c>
      <c r="K79" s="71">
        <v>-3.1437499999999989</v>
      </c>
      <c r="L79" s="75">
        <v>84</v>
      </c>
      <c r="M79" s="22">
        <v>31</v>
      </c>
      <c r="N79" s="72">
        <v>62.40625</v>
      </c>
      <c r="O79" s="358">
        <v>1031.7</v>
      </c>
      <c r="P79" s="20">
        <v>1021.2</v>
      </c>
      <c r="Q79" s="20">
        <v>1026.5444444444438</v>
      </c>
      <c r="R79" s="66">
        <v>4.4000000000000004</v>
      </c>
      <c r="S79" s="64">
        <v>2.5</v>
      </c>
      <c r="T79" s="23">
        <v>0.7</v>
      </c>
      <c r="U79" s="277" t="s">
        <v>99</v>
      </c>
      <c r="V79" s="313"/>
      <c r="W79" s="24">
        <v>0</v>
      </c>
      <c r="X79" s="25">
        <v>0</v>
      </c>
      <c r="Y79" s="26">
        <v>0</v>
      </c>
      <c r="Z79" s="28">
        <v>0</v>
      </c>
      <c r="AA79" s="282" t="s">
        <v>243</v>
      </c>
      <c r="AB79" s="27"/>
      <c r="AG79" s="287"/>
    </row>
    <row r="80" spans="1:33" s="19" customFormat="1" x14ac:dyDescent="0.3">
      <c r="A80" s="41">
        <v>42447</v>
      </c>
      <c r="B80" s="42">
        <v>-3</v>
      </c>
      <c r="C80" s="14">
        <v>13.2</v>
      </c>
      <c r="D80" s="14">
        <v>9.6999999999999993</v>
      </c>
      <c r="E80" s="14">
        <v>13.8</v>
      </c>
      <c r="F80" s="14">
        <v>-3.3</v>
      </c>
      <c r="G80" s="14">
        <f t="shared" si="2"/>
        <v>7.3999999999999995</v>
      </c>
      <c r="H80" s="71">
        <v>5.9</v>
      </c>
      <c r="I80" s="42">
        <v>2.2000000000000002</v>
      </c>
      <c r="J80" s="14">
        <v>-6.3</v>
      </c>
      <c r="K80" s="71">
        <v>-1.2281250000000006</v>
      </c>
      <c r="L80" s="75">
        <v>86</v>
      </c>
      <c r="M80" s="22">
        <v>40</v>
      </c>
      <c r="N80" s="72">
        <v>62.760416666666664</v>
      </c>
      <c r="O80" s="358">
        <v>1021.3</v>
      </c>
      <c r="P80" s="20">
        <v>1009.5</v>
      </c>
      <c r="Q80" s="20">
        <v>1014.6989583333329</v>
      </c>
      <c r="R80" s="66">
        <v>7.1</v>
      </c>
      <c r="S80" s="64">
        <v>4.2</v>
      </c>
      <c r="T80" s="23">
        <v>1.7</v>
      </c>
      <c r="U80" s="277" t="s">
        <v>44</v>
      </c>
      <c r="V80" s="313"/>
      <c r="W80" s="24">
        <v>0</v>
      </c>
      <c r="X80" s="25">
        <v>0</v>
      </c>
      <c r="Y80" s="26">
        <v>0</v>
      </c>
      <c r="Z80" s="28">
        <v>0</v>
      </c>
      <c r="AA80" s="282" t="s">
        <v>246</v>
      </c>
      <c r="AB80" s="27"/>
      <c r="AG80" s="287"/>
    </row>
    <row r="81" spans="1:33" s="19" customFormat="1" x14ac:dyDescent="0.3">
      <c r="A81" s="41">
        <v>42448</v>
      </c>
      <c r="B81" s="42">
        <v>1.3</v>
      </c>
      <c r="C81" s="14">
        <v>7.1</v>
      </c>
      <c r="D81" s="14">
        <v>-2.1</v>
      </c>
      <c r="E81" s="14">
        <v>7.8</v>
      </c>
      <c r="F81" s="14">
        <v>-3.8</v>
      </c>
      <c r="G81" s="14">
        <f t="shared" si="2"/>
        <v>1.05</v>
      </c>
      <c r="H81" s="71">
        <v>3</v>
      </c>
      <c r="I81" s="42">
        <v>1.7</v>
      </c>
      <c r="J81" s="14">
        <v>-13.6</v>
      </c>
      <c r="K81" s="71">
        <v>-7.4145907473309611</v>
      </c>
      <c r="L81" s="75">
        <v>80</v>
      </c>
      <c r="M81" s="22">
        <v>22</v>
      </c>
      <c r="N81" s="72">
        <v>49.195729537366546</v>
      </c>
      <c r="O81" s="358">
        <v>1019</v>
      </c>
      <c r="P81" s="20">
        <v>1013</v>
      </c>
      <c r="Q81" s="20">
        <v>1016.8704626334537</v>
      </c>
      <c r="R81" s="66">
        <v>10.9</v>
      </c>
      <c r="S81" s="64">
        <v>4.4000000000000004</v>
      </c>
      <c r="T81" s="23">
        <v>2</v>
      </c>
      <c r="U81" s="277" t="s">
        <v>100</v>
      </c>
      <c r="V81" s="313"/>
      <c r="W81" s="24">
        <v>0</v>
      </c>
      <c r="X81" s="25">
        <v>0</v>
      </c>
      <c r="Y81" s="26">
        <v>0</v>
      </c>
      <c r="Z81" s="28">
        <v>0</v>
      </c>
      <c r="AA81" s="282" t="s">
        <v>246</v>
      </c>
      <c r="AB81" s="27"/>
      <c r="AG81" s="287"/>
    </row>
    <row r="82" spans="1:33" s="19" customFormat="1" x14ac:dyDescent="0.3">
      <c r="A82" s="41">
        <v>42449</v>
      </c>
      <c r="B82" s="42">
        <v>-2.7</v>
      </c>
      <c r="C82" s="14">
        <v>9.6999999999999993</v>
      </c>
      <c r="D82" s="14">
        <v>6</v>
      </c>
      <c r="E82" s="14">
        <v>10.6</v>
      </c>
      <c r="F82" s="14">
        <v>-4</v>
      </c>
      <c r="G82" s="14">
        <f t="shared" si="2"/>
        <v>4.75</v>
      </c>
      <c r="H82" s="71">
        <v>3.3</v>
      </c>
      <c r="I82" s="42">
        <v>-0.6</v>
      </c>
      <c r="J82" s="14">
        <v>-9.9</v>
      </c>
      <c r="K82" s="71">
        <v>-4.9729166666666647</v>
      </c>
      <c r="L82" s="75">
        <v>74</v>
      </c>
      <c r="M82" s="22">
        <v>34</v>
      </c>
      <c r="N82" s="72">
        <v>55.857638888888886</v>
      </c>
      <c r="O82" s="358">
        <v>1018.4</v>
      </c>
      <c r="P82" s="20">
        <v>1012.5</v>
      </c>
      <c r="Q82" s="20">
        <v>1015.1569444444451</v>
      </c>
      <c r="R82" s="66">
        <v>5.8</v>
      </c>
      <c r="S82" s="64">
        <v>3.8</v>
      </c>
      <c r="T82" s="23">
        <v>1.2</v>
      </c>
      <c r="U82" s="277" t="s">
        <v>44</v>
      </c>
      <c r="V82" s="313"/>
      <c r="W82" s="24">
        <v>0</v>
      </c>
      <c r="X82" s="25">
        <v>0</v>
      </c>
      <c r="Y82" s="26">
        <v>0</v>
      </c>
      <c r="Z82" s="28">
        <v>0</v>
      </c>
      <c r="AA82" s="282" t="s">
        <v>230</v>
      </c>
      <c r="AB82" s="27"/>
      <c r="AG82" s="287"/>
    </row>
    <row r="83" spans="1:33" s="19" customFormat="1" x14ac:dyDescent="0.3">
      <c r="A83" s="41">
        <v>42450</v>
      </c>
      <c r="B83" s="42">
        <v>5</v>
      </c>
      <c r="C83" s="14">
        <v>9.1</v>
      </c>
      <c r="D83" s="14">
        <v>5.4</v>
      </c>
      <c r="E83" s="14">
        <v>11.3</v>
      </c>
      <c r="F83" s="14">
        <v>1.8</v>
      </c>
      <c r="G83" s="14">
        <f t="shared" si="2"/>
        <v>6.2249999999999996</v>
      </c>
      <c r="H83" s="71">
        <v>6.1</v>
      </c>
      <c r="I83" s="42">
        <v>0</v>
      </c>
      <c r="J83" s="14">
        <v>-3.1</v>
      </c>
      <c r="K83" s="71">
        <v>-1.4736111111111116</v>
      </c>
      <c r="L83" s="75">
        <v>75</v>
      </c>
      <c r="M83" s="22">
        <v>41</v>
      </c>
      <c r="N83" s="72">
        <v>58.927083333333336</v>
      </c>
      <c r="O83" s="358">
        <v>1013.3</v>
      </c>
      <c r="P83" s="20">
        <v>1011</v>
      </c>
      <c r="Q83" s="20">
        <v>1012.5798611111111</v>
      </c>
      <c r="R83" s="66">
        <v>6.1</v>
      </c>
      <c r="S83" s="64">
        <v>3.4</v>
      </c>
      <c r="T83" s="23">
        <v>1.1000000000000001</v>
      </c>
      <c r="U83" s="277" t="s">
        <v>85</v>
      </c>
      <c r="V83" s="313" t="s">
        <v>228</v>
      </c>
      <c r="W83" s="24">
        <v>0</v>
      </c>
      <c r="X83" s="25">
        <v>0</v>
      </c>
      <c r="Y83" s="26">
        <v>0</v>
      </c>
      <c r="Z83" s="28">
        <v>0</v>
      </c>
      <c r="AA83" s="282" t="s">
        <v>244</v>
      </c>
      <c r="AB83" s="27"/>
      <c r="AG83" s="287"/>
    </row>
    <row r="84" spans="1:33" s="19" customFormat="1" x14ac:dyDescent="0.3">
      <c r="A84" s="41">
        <v>42451</v>
      </c>
      <c r="B84" s="42">
        <v>3</v>
      </c>
      <c r="C84" s="14">
        <v>12.3</v>
      </c>
      <c r="D84" s="14">
        <v>4.2</v>
      </c>
      <c r="E84" s="14">
        <v>13.5</v>
      </c>
      <c r="F84" s="14">
        <v>-0.8</v>
      </c>
      <c r="G84" s="14">
        <f t="shared" si="2"/>
        <v>5.9250000000000007</v>
      </c>
      <c r="H84" s="71">
        <v>5.9</v>
      </c>
      <c r="I84" s="42">
        <v>2.5</v>
      </c>
      <c r="J84" s="14">
        <v>-4.2</v>
      </c>
      <c r="K84" s="71">
        <v>-0.39965277777777791</v>
      </c>
      <c r="L84" s="75">
        <v>82</v>
      </c>
      <c r="M84" s="22">
        <v>35</v>
      </c>
      <c r="N84" s="72">
        <v>65.125</v>
      </c>
      <c r="O84" s="358">
        <v>1011.1</v>
      </c>
      <c r="P84" s="20">
        <v>1006.5</v>
      </c>
      <c r="Q84" s="20">
        <v>1008.4888888888888</v>
      </c>
      <c r="R84" s="66">
        <v>8.8000000000000007</v>
      </c>
      <c r="S84" s="64">
        <v>4.3</v>
      </c>
      <c r="T84" s="23">
        <v>1</v>
      </c>
      <c r="U84" s="277" t="s">
        <v>45</v>
      </c>
      <c r="V84" s="314" t="s">
        <v>245</v>
      </c>
      <c r="W84" s="24">
        <v>0</v>
      </c>
      <c r="X84" s="25">
        <v>0</v>
      </c>
      <c r="Y84" s="26">
        <v>0</v>
      </c>
      <c r="Z84" s="28">
        <v>0</v>
      </c>
      <c r="AA84" s="282" t="s">
        <v>222</v>
      </c>
      <c r="AB84" s="27"/>
      <c r="AG84" s="287"/>
    </row>
    <row r="85" spans="1:33" s="19" customFormat="1" x14ac:dyDescent="0.3">
      <c r="A85" s="41">
        <v>42452</v>
      </c>
      <c r="B85" s="42">
        <v>-1</v>
      </c>
      <c r="C85" s="14">
        <v>10.1</v>
      </c>
      <c r="D85" s="14">
        <v>4.7</v>
      </c>
      <c r="E85" s="14">
        <v>11</v>
      </c>
      <c r="F85" s="14">
        <v>-2.2000000000000002</v>
      </c>
      <c r="G85" s="14">
        <f t="shared" si="2"/>
        <v>4.625</v>
      </c>
      <c r="H85" s="71">
        <v>4.4000000000000004</v>
      </c>
      <c r="I85" s="42">
        <v>2.7</v>
      </c>
      <c r="J85" s="14">
        <v>-5.4</v>
      </c>
      <c r="K85" s="71">
        <v>-1.6378472222222218</v>
      </c>
      <c r="L85" s="75">
        <v>86</v>
      </c>
      <c r="M85" s="22">
        <v>44</v>
      </c>
      <c r="N85" s="72">
        <v>66.642361111111114</v>
      </c>
      <c r="O85" s="358">
        <v>1009.7</v>
      </c>
      <c r="P85" s="20">
        <v>1003.3</v>
      </c>
      <c r="Q85" s="20">
        <v>1006.7760416666665</v>
      </c>
      <c r="R85" s="66">
        <v>6.1</v>
      </c>
      <c r="S85" s="64">
        <v>4.2</v>
      </c>
      <c r="T85" s="23">
        <v>1.3</v>
      </c>
      <c r="U85" s="277" t="s">
        <v>93</v>
      </c>
      <c r="V85" s="313" t="s">
        <v>228</v>
      </c>
      <c r="W85" s="24">
        <v>0</v>
      </c>
      <c r="X85" s="25">
        <v>0</v>
      </c>
      <c r="Y85" s="26">
        <v>0</v>
      </c>
      <c r="Z85" s="28">
        <v>0</v>
      </c>
      <c r="AA85" s="282" t="s">
        <v>224</v>
      </c>
      <c r="AB85" s="27"/>
      <c r="AG85" s="287"/>
    </row>
    <row r="86" spans="1:33" s="19" customFormat="1" x14ac:dyDescent="0.3">
      <c r="A86" s="41">
        <v>42453</v>
      </c>
      <c r="B86" s="42">
        <v>0.6</v>
      </c>
      <c r="C86" s="14">
        <v>7.5</v>
      </c>
      <c r="D86" s="14">
        <v>-0.6</v>
      </c>
      <c r="E86" s="14">
        <v>7.5</v>
      </c>
      <c r="F86" s="14">
        <v>-4</v>
      </c>
      <c r="G86" s="14">
        <f t="shared" si="2"/>
        <v>1.7249999999999999</v>
      </c>
      <c r="H86" s="71">
        <v>3.2</v>
      </c>
      <c r="I86" s="42">
        <v>-3</v>
      </c>
      <c r="J86" s="14">
        <v>-10.1</v>
      </c>
      <c r="K86" s="71">
        <v>-7.3736111111111127</v>
      </c>
      <c r="L86" s="75">
        <v>66</v>
      </c>
      <c r="M86" s="22">
        <v>33</v>
      </c>
      <c r="N86" s="72">
        <v>46.788194444444443</v>
      </c>
      <c r="O86" s="358">
        <v>1015.1</v>
      </c>
      <c r="P86" s="20">
        <v>1003.2</v>
      </c>
      <c r="Q86" s="20">
        <v>1008.7704861111108</v>
      </c>
      <c r="R86" s="66">
        <v>11.9</v>
      </c>
      <c r="S86" s="64">
        <v>5.8</v>
      </c>
      <c r="T86" s="23">
        <v>2.9</v>
      </c>
      <c r="U86" s="277" t="s">
        <v>46</v>
      </c>
      <c r="V86" s="313"/>
      <c r="W86" s="24">
        <v>0</v>
      </c>
      <c r="X86" s="25">
        <v>0</v>
      </c>
      <c r="Y86" s="26">
        <v>0</v>
      </c>
      <c r="Z86" s="28">
        <v>0</v>
      </c>
      <c r="AA86" s="282" t="s">
        <v>233</v>
      </c>
      <c r="AB86" s="27"/>
      <c r="AG86" s="287"/>
    </row>
    <row r="87" spans="1:33" s="19" customFormat="1" x14ac:dyDescent="0.3">
      <c r="A87" s="41">
        <v>42454</v>
      </c>
      <c r="B87" s="42">
        <v>-5.2</v>
      </c>
      <c r="C87" s="14">
        <v>11.8</v>
      </c>
      <c r="D87" s="14">
        <v>4.4000000000000004</v>
      </c>
      <c r="E87" s="14">
        <v>12.8</v>
      </c>
      <c r="F87" s="14">
        <v>-6.9</v>
      </c>
      <c r="G87" s="14">
        <f t="shared" si="2"/>
        <v>3.8500000000000005</v>
      </c>
      <c r="H87" s="71">
        <v>3.7</v>
      </c>
      <c r="I87" s="42">
        <v>-2.8</v>
      </c>
      <c r="J87" s="14">
        <v>-10.8</v>
      </c>
      <c r="K87" s="71">
        <v>-6.4829861111111065</v>
      </c>
      <c r="L87" s="75">
        <v>79</v>
      </c>
      <c r="M87" s="22">
        <v>23</v>
      </c>
      <c r="N87" s="72">
        <v>51.378472222222221</v>
      </c>
      <c r="O87" s="358">
        <v>1016.8</v>
      </c>
      <c r="P87" s="20">
        <v>1012.9</v>
      </c>
      <c r="Q87" s="20">
        <v>1014.9347222222231</v>
      </c>
      <c r="R87" s="66">
        <v>4.8</v>
      </c>
      <c r="S87" s="64">
        <v>2</v>
      </c>
      <c r="T87" s="23">
        <v>0.8</v>
      </c>
      <c r="U87" s="277" t="s">
        <v>100</v>
      </c>
      <c r="V87" s="313"/>
      <c r="W87" s="24">
        <v>0</v>
      </c>
      <c r="X87" s="25">
        <v>0</v>
      </c>
      <c r="Y87" s="26">
        <v>0</v>
      </c>
      <c r="Z87" s="28">
        <v>0</v>
      </c>
      <c r="AA87" s="282" t="s">
        <v>246</v>
      </c>
      <c r="AB87" s="27"/>
      <c r="AG87" s="287"/>
    </row>
    <row r="88" spans="1:33" s="19" customFormat="1" x14ac:dyDescent="0.3">
      <c r="A88" s="41">
        <v>42455</v>
      </c>
      <c r="B88" s="42">
        <v>1.4</v>
      </c>
      <c r="C88" s="14">
        <v>9.6999999999999993</v>
      </c>
      <c r="D88" s="14">
        <v>5.6</v>
      </c>
      <c r="E88" s="14">
        <v>10.8</v>
      </c>
      <c r="F88" s="14">
        <v>1.4</v>
      </c>
      <c r="G88" s="14">
        <f t="shared" si="2"/>
        <v>5.5749999999999993</v>
      </c>
      <c r="H88" s="71">
        <v>5.3</v>
      </c>
      <c r="I88" s="42">
        <v>4.7</v>
      </c>
      <c r="J88" s="14">
        <v>-4.5</v>
      </c>
      <c r="K88" s="71">
        <v>0.73333333333333406</v>
      </c>
      <c r="L88" s="75">
        <v>89</v>
      </c>
      <c r="M88" s="22">
        <v>53</v>
      </c>
      <c r="N88" s="72">
        <v>72.78947368421052</v>
      </c>
      <c r="O88" s="358">
        <v>1018.4</v>
      </c>
      <c r="P88" s="20">
        <v>1014.7</v>
      </c>
      <c r="Q88" s="20">
        <v>1016.6168421052631</v>
      </c>
      <c r="R88" s="66">
        <v>4.4000000000000004</v>
      </c>
      <c r="S88" s="64">
        <v>1.7</v>
      </c>
      <c r="T88" s="23">
        <v>0.4</v>
      </c>
      <c r="U88" s="277" t="s">
        <v>100</v>
      </c>
      <c r="V88" s="313" t="s">
        <v>220</v>
      </c>
      <c r="W88" s="24">
        <v>3.6</v>
      </c>
      <c r="X88" s="25">
        <v>2.8</v>
      </c>
      <c r="Y88" s="26">
        <v>0</v>
      </c>
      <c r="Z88" s="28">
        <v>0</v>
      </c>
      <c r="AA88" s="282" t="s">
        <v>218</v>
      </c>
      <c r="AB88" s="27"/>
      <c r="AG88" s="287"/>
    </row>
    <row r="89" spans="1:33" s="19" customFormat="1" x14ac:dyDescent="0.3">
      <c r="A89" s="41">
        <v>42456</v>
      </c>
      <c r="B89" s="42">
        <v>4.4000000000000004</v>
      </c>
      <c r="C89" s="14">
        <v>10.9</v>
      </c>
      <c r="D89" s="14">
        <v>8.9</v>
      </c>
      <c r="E89" s="14">
        <v>12.3</v>
      </c>
      <c r="F89" s="14">
        <v>1.2</v>
      </c>
      <c r="G89" s="14">
        <f t="shared" si="2"/>
        <v>8.2750000000000004</v>
      </c>
      <c r="H89" s="71">
        <v>7.2</v>
      </c>
      <c r="I89" s="42">
        <v>5.4</v>
      </c>
      <c r="J89" s="14">
        <v>-1.9</v>
      </c>
      <c r="K89" s="71">
        <v>2.0527972027972035</v>
      </c>
      <c r="L89" s="75">
        <v>93</v>
      </c>
      <c r="M89" s="22">
        <v>41</v>
      </c>
      <c r="N89" s="72">
        <v>72.94055944055944</v>
      </c>
      <c r="O89" s="358">
        <v>1019.2</v>
      </c>
      <c r="P89" s="20">
        <v>1013.9</v>
      </c>
      <c r="Q89" s="20">
        <v>1019.3954703832752</v>
      </c>
      <c r="R89" s="66">
        <v>3.7</v>
      </c>
      <c r="S89" s="64">
        <v>2.2000000000000002</v>
      </c>
      <c r="T89" s="23">
        <v>0.6</v>
      </c>
      <c r="U89" s="277" t="s">
        <v>89</v>
      </c>
      <c r="V89" s="313"/>
      <c r="W89" s="24">
        <v>0</v>
      </c>
      <c r="X89" s="25">
        <v>0</v>
      </c>
      <c r="Y89" s="26">
        <v>0</v>
      </c>
      <c r="Z89" s="28">
        <v>0</v>
      </c>
      <c r="AA89" s="282" t="s">
        <v>230</v>
      </c>
      <c r="AB89" s="27"/>
      <c r="AG89" s="287"/>
    </row>
    <row r="90" spans="1:33" s="19" customFormat="1" x14ac:dyDescent="0.3">
      <c r="A90" s="41">
        <v>42457</v>
      </c>
      <c r="B90" s="42">
        <v>2.5</v>
      </c>
      <c r="C90" s="14">
        <v>12.2</v>
      </c>
      <c r="D90" s="14">
        <v>7.8</v>
      </c>
      <c r="E90" s="14">
        <v>13.2</v>
      </c>
      <c r="F90" s="14">
        <v>0.8</v>
      </c>
      <c r="G90" s="14">
        <f t="shared" si="2"/>
        <v>7.5749999999999993</v>
      </c>
      <c r="H90" s="71">
        <v>6.5</v>
      </c>
      <c r="I90" s="42">
        <v>5</v>
      </c>
      <c r="J90" s="14">
        <v>-3.1</v>
      </c>
      <c r="K90" s="71">
        <v>-5.208333333333369E-2</v>
      </c>
      <c r="L90" s="75">
        <v>86</v>
      </c>
      <c r="M90" s="22">
        <v>35</v>
      </c>
      <c r="N90" s="72">
        <v>65.923611111111114</v>
      </c>
      <c r="O90" s="358">
        <v>1016.9</v>
      </c>
      <c r="P90" s="20">
        <v>1011.3</v>
      </c>
      <c r="Q90" s="20">
        <v>1014.1562499999986</v>
      </c>
      <c r="R90" s="66">
        <v>6.5</v>
      </c>
      <c r="S90" s="64">
        <v>3.2</v>
      </c>
      <c r="T90" s="23">
        <v>1.2</v>
      </c>
      <c r="U90" s="277" t="s">
        <v>44</v>
      </c>
      <c r="V90" s="313"/>
      <c r="W90" s="24">
        <v>0</v>
      </c>
      <c r="X90" s="25">
        <v>0</v>
      </c>
      <c r="Y90" s="26">
        <v>0</v>
      </c>
      <c r="Z90" s="28">
        <v>0</v>
      </c>
      <c r="AA90" s="282" t="s">
        <v>224</v>
      </c>
      <c r="AB90" s="27"/>
      <c r="AG90" s="287"/>
    </row>
    <row r="91" spans="1:33" s="19" customFormat="1" x14ac:dyDescent="0.3">
      <c r="A91" s="41">
        <v>42458</v>
      </c>
      <c r="B91" s="42">
        <v>0.2</v>
      </c>
      <c r="C91" s="14">
        <v>15.2</v>
      </c>
      <c r="D91" s="14">
        <v>10.1</v>
      </c>
      <c r="E91" s="14">
        <v>15.9</v>
      </c>
      <c r="F91" s="14">
        <v>-1.1000000000000001</v>
      </c>
      <c r="G91" s="14">
        <f t="shared" si="2"/>
        <v>8.8999999999999986</v>
      </c>
      <c r="H91" s="71">
        <v>7.2</v>
      </c>
      <c r="I91" s="42">
        <v>6.8</v>
      </c>
      <c r="J91" s="14">
        <v>-3.5</v>
      </c>
      <c r="K91" s="71">
        <v>2.4038194444444456</v>
      </c>
      <c r="L91" s="75">
        <v>89</v>
      </c>
      <c r="M91" s="22">
        <v>49</v>
      </c>
      <c r="N91" s="72">
        <v>71.923611111111114</v>
      </c>
      <c r="O91" s="358">
        <v>1014.6</v>
      </c>
      <c r="P91" s="20">
        <v>1009.5</v>
      </c>
      <c r="Q91" s="20">
        <v>1011.3468749999997</v>
      </c>
      <c r="R91" s="66">
        <v>7.8</v>
      </c>
      <c r="S91" s="64">
        <v>4.7</v>
      </c>
      <c r="T91" s="23">
        <v>1.5</v>
      </c>
      <c r="U91" s="277" t="s">
        <v>44</v>
      </c>
      <c r="V91" s="313" t="s">
        <v>220</v>
      </c>
      <c r="W91" s="24">
        <v>0</v>
      </c>
      <c r="X91" s="25">
        <v>0.1</v>
      </c>
      <c r="Y91" s="26">
        <v>0</v>
      </c>
      <c r="Z91" s="28">
        <v>0</v>
      </c>
      <c r="AA91" s="282" t="s">
        <v>247</v>
      </c>
      <c r="AB91" s="27"/>
      <c r="AG91" s="287"/>
    </row>
    <row r="92" spans="1:33" s="19" customFormat="1" x14ac:dyDescent="0.3">
      <c r="A92" s="41">
        <v>42459</v>
      </c>
      <c r="B92" s="42">
        <v>-0.1</v>
      </c>
      <c r="C92" s="14">
        <v>15.9</v>
      </c>
      <c r="D92" s="14">
        <v>14.2</v>
      </c>
      <c r="E92" s="14">
        <v>17.3</v>
      </c>
      <c r="F92" s="14">
        <v>-0.2</v>
      </c>
      <c r="G92" s="14">
        <f t="shared" si="2"/>
        <v>11.05</v>
      </c>
      <c r="H92" s="71">
        <v>10.4</v>
      </c>
      <c r="I92" s="42">
        <v>7.5</v>
      </c>
      <c r="J92" s="14">
        <v>-2.4</v>
      </c>
      <c r="K92" s="71">
        <v>3.8961805555555578</v>
      </c>
      <c r="L92" s="75">
        <v>89</v>
      </c>
      <c r="M92" s="22">
        <v>41</v>
      </c>
      <c r="N92" s="72">
        <v>65.017361111111114</v>
      </c>
      <c r="O92" s="358">
        <v>1017.9</v>
      </c>
      <c r="P92" s="20">
        <v>1014.1</v>
      </c>
      <c r="Q92" s="20">
        <v>1015.7225694444446</v>
      </c>
      <c r="R92" s="66">
        <v>12.2</v>
      </c>
      <c r="S92" s="64">
        <v>8</v>
      </c>
      <c r="T92" s="23">
        <v>3.3</v>
      </c>
      <c r="U92" s="277" t="s">
        <v>89</v>
      </c>
      <c r="V92" s="313"/>
      <c r="W92" s="24">
        <v>0</v>
      </c>
      <c r="X92" s="25">
        <v>0</v>
      </c>
      <c r="Y92" s="26">
        <v>0</v>
      </c>
      <c r="Z92" s="28">
        <v>0</v>
      </c>
      <c r="AA92" s="282" t="s">
        <v>218</v>
      </c>
      <c r="AB92" s="27"/>
      <c r="AG92" s="287"/>
    </row>
    <row r="93" spans="1:33" s="373" customFormat="1" ht="15" thickBot="1" x14ac:dyDescent="0.35">
      <c r="A93" s="361">
        <v>42460</v>
      </c>
      <c r="B93" s="362">
        <v>6.7</v>
      </c>
      <c r="C93" s="363">
        <v>20.100000000000001</v>
      </c>
      <c r="D93" s="363">
        <v>15.9</v>
      </c>
      <c r="E93" s="363">
        <v>20.399999999999999</v>
      </c>
      <c r="F93" s="363">
        <v>6.3</v>
      </c>
      <c r="G93" s="363">
        <f>(B93+C93+2*D93)/4</f>
        <v>14.65</v>
      </c>
      <c r="H93" s="364">
        <v>14.7</v>
      </c>
      <c r="I93" s="362">
        <v>10</v>
      </c>
      <c r="J93" s="363">
        <v>4.5999999999999996</v>
      </c>
      <c r="K93" s="364">
        <v>7.745486111111104</v>
      </c>
      <c r="L93" s="365">
        <v>91</v>
      </c>
      <c r="M93" s="366">
        <v>45</v>
      </c>
      <c r="N93" s="367">
        <v>64.805555555555557</v>
      </c>
      <c r="O93" s="368">
        <v>1016.3</v>
      </c>
      <c r="P93" s="369">
        <v>1008.3</v>
      </c>
      <c r="Q93" s="369">
        <v>1013.8670138888879</v>
      </c>
      <c r="R93" s="370">
        <v>9.1999999999999993</v>
      </c>
      <c r="S93" s="371">
        <v>5.7</v>
      </c>
      <c r="T93" s="372">
        <v>2</v>
      </c>
      <c r="U93" s="283" t="s">
        <v>89</v>
      </c>
      <c r="V93" s="374"/>
      <c r="W93" s="45">
        <v>0</v>
      </c>
      <c r="X93" s="46">
        <v>0</v>
      </c>
      <c r="Y93" s="47">
        <v>0</v>
      </c>
      <c r="Z93" s="48">
        <v>0</v>
      </c>
      <c r="AA93" s="285" t="s">
        <v>230</v>
      </c>
      <c r="AB93" s="360"/>
      <c r="AG93" s="375"/>
    </row>
    <row r="94" spans="1:33" s="36" customFormat="1" x14ac:dyDescent="0.3">
      <c r="A94" s="41">
        <v>42461</v>
      </c>
      <c r="B94" s="68">
        <v>10.3</v>
      </c>
      <c r="C94" s="31">
        <v>13.4</v>
      </c>
      <c r="D94" s="31">
        <v>5</v>
      </c>
      <c r="E94" s="31">
        <v>16.5</v>
      </c>
      <c r="F94" s="31">
        <v>4</v>
      </c>
      <c r="G94" s="31">
        <f t="shared" ref="G94:G122" si="3">(B94+C94+2*D94)/4</f>
        <v>8.4250000000000007</v>
      </c>
      <c r="H94" s="74">
        <v>10.1</v>
      </c>
      <c r="I94" s="68">
        <v>9</v>
      </c>
      <c r="J94" s="31">
        <v>-0.6</v>
      </c>
      <c r="K94" s="74">
        <v>4.5368055555555511</v>
      </c>
      <c r="L94" s="126">
        <v>82</v>
      </c>
      <c r="M94" s="32">
        <v>59</v>
      </c>
      <c r="N94" s="121">
        <v>70.465277777777771</v>
      </c>
      <c r="O94" s="359">
        <v>1023</v>
      </c>
      <c r="P94" s="33">
        <v>1008.3</v>
      </c>
      <c r="Q94" s="33">
        <v>1014.6711805555557</v>
      </c>
      <c r="R94" s="123">
        <v>9.1999999999999993</v>
      </c>
      <c r="S94" s="122">
        <v>4.3</v>
      </c>
      <c r="T94" s="34">
        <v>1.6</v>
      </c>
      <c r="U94" s="274" t="s">
        <v>100</v>
      </c>
      <c r="V94" s="286"/>
      <c r="W94" s="116">
        <v>0</v>
      </c>
      <c r="X94" s="117">
        <v>0</v>
      </c>
      <c r="Y94" s="118">
        <v>0</v>
      </c>
      <c r="Z94" s="124">
        <v>0</v>
      </c>
      <c r="AA94" s="276" t="s">
        <v>218</v>
      </c>
      <c r="AB94" s="35"/>
      <c r="AG94" s="43"/>
    </row>
    <row r="95" spans="1:33" s="19" customFormat="1" x14ac:dyDescent="0.3">
      <c r="A95" s="41">
        <v>42462</v>
      </c>
      <c r="B95" s="42">
        <v>4.9000000000000004</v>
      </c>
      <c r="C95" s="14">
        <v>15.6</v>
      </c>
      <c r="D95" s="14">
        <v>3.5</v>
      </c>
      <c r="E95" s="14">
        <v>16.5</v>
      </c>
      <c r="F95" s="14">
        <v>0.1</v>
      </c>
      <c r="G95" s="14">
        <f t="shared" si="3"/>
        <v>6.875</v>
      </c>
      <c r="H95" s="71">
        <v>8.3000000000000007</v>
      </c>
      <c r="I95" s="42">
        <v>0.6</v>
      </c>
      <c r="J95" s="14">
        <v>-7.3</v>
      </c>
      <c r="K95" s="71">
        <v>-2.5753472222222236</v>
      </c>
      <c r="L95" s="75">
        <v>75</v>
      </c>
      <c r="M95" s="22">
        <v>20</v>
      </c>
      <c r="N95" s="72">
        <v>51.260416666666664</v>
      </c>
      <c r="O95" s="358">
        <v>1028.5999999999999</v>
      </c>
      <c r="P95" s="20">
        <v>1023</v>
      </c>
      <c r="Q95" s="20">
        <v>1026.0305555555553</v>
      </c>
      <c r="R95" s="66">
        <v>6.8</v>
      </c>
      <c r="S95" s="64">
        <v>3.5</v>
      </c>
      <c r="T95" s="23">
        <v>1.3</v>
      </c>
      <c r="U95" s="277" t="s">
        <v>46</v>
      </c>
      <c r="V95" s="278"/>
      <c r="W95" s="16">
        <v>0</v>
      </c>
      <c r="X95" s="17">
        <v>0</v>
      </c>
      <c r="Y95" s="18">
        <v>0</v>
      </c>
      <c r="Z95" s="44">
        <v>0</v>
      </c>
      <c r="AA95" s="279" t="s">
        <v>257</v>
      </c>
      <c r="AB95" s="27"/>
      <c r="AG95" s="287"/>
    </row>
    <row r="96" spans="1:33" s="19" customFormat="1" x14ac:dyDescent="0.3">
      <c r="A96" s="41">
        <v>42463</v>
      </c>
      <c r="B96" s="42">
        <v>-3.5</v>
      </c>
      <c r="C96" s="14">
        <v>17.100000000000001</v>
      </c>
      <c r="D96" s="14">
        <v>13.8</v>
      </c>
      <c r="E96" s="14">
        <v>18.3</v>
      </c>
      <c r="F96" s="14">
        <v>-3.6</v>
      </c>
      <c r="G96" s="14">
        <f t="shared" si="3"/>
        <v>10.3</v>
      </c>
      <c r="H96" s="71">
        <v>8.6999999999999993</v>
      </c>
      <c r="I96" s="42">
        <v>2.2000000000000002</v>
      </c>
      <c r="J96" s="14">
        <v>-6.8</v>
      </c>
      <c r="K96" s="71">
        <v>-2.8501754385964899</v>
      </c>
      <c r="L96" s="75">
        <v>90</v>
      </c>
      <c r="M96" s="22">
        <v>19</v>
      </c>
      <c r="N96" s="72">
        <v>52.515789473684208</v>
      </c>
      <c r="O96" s="358">
        <v>1025.3</v>
      </c>
      <c r="P96" s="20">
        <v>1016.6</v>
      </c>
      <c r="Q96" s="20">
        <v>1020.6291228070179</v>
      </c>
      <c r="R96" s="66">
        <v>8.5</v>
      </c>
      <c r="S96" s="64">
        <v>6.1</v>
      </c>
      <c r="T96" s="23">
        <v>2</v>
      </c>
      <c r="U96" s="277" t="s">
        <v>89</v>
      </c>
      <c r="V96" s="278"/>
      <c r="W96" s="16">
        <v>0</v>
      </c>
      <c r="X96" s="17">
        <v>0</v>
      </c>
      <c r="Y96" s="18">
        <v>0</v>
      </c>
      <c r="Z96" s="44">
        <v>0</v>
      </c>
      <c r="AA96" s="279" t="s">
        <v>258</v>
      </c>
      <c r="AB96" s="27"/>
      <c r="AG96" s="287"/>
    </row>
    <row r="97" spans="1:33" s="19" customFormat="1" x14ac:dyDescent="0.3">
      <c r="A97" s="41">
        <v>42464</v>
      </c>
      <c r="B97" s="42">
        <v>0</v>
      </c>
      <c r="C97" s="14">
        <v>21.8</v>
      </c>
      <c r="D97" s="14">
        <v>17.8</v>
      </c>
      <c r="E97" s="14">
        <v>22.6</v>
      </c>
      <c r="F97" s="14">
        <v>0</v>
      </c>
      <c r="G97" s="14">
        <f t="shared" si="3"/>
        <v>14.350000000000001</v>
      </c>
      <c r="H97" s="71">
        <v>12.2</v>
      </c>
      <c r="I97" s="42">
        <v>9</v>
      </c>
      <c r="J97" s="14">
        <v>-1.6</v>
      </c>
      <c r="K97" s="71">
        <v>4.8222222222222246</v>
      </c>
      <c r="L97" s="75">
        <v>94</v>
      </c>
      <c r="M97" s="22">
        <v>36</v>
      </c>
      <c r="N97" s="72">
        <v>64.090277777777771</v>
      </c>
      <c r="O97" s="358">
        <v>1016.9</v>
      </c>
      <c r="P97" s="20">
        <v>1009.3</v>
      </c>
      <c r="Q97" s="20">
        <v>1012.9781250000001</v>
      </c>
      <c r="R97" s="66">
        <v>8.8000000000000007</v>
      </c>
      <c r="S97" s="64">
        <v>4.9000000000000004</v>
      </c>
      <c r="T97" s="23">
        <v>1.8</v>
      </c>
      <c r="U97" s="277" t="s">
        <v>89</v>
      </c>
      <c r="V97" s="280"/>
      <c r="W97" s="16">
        <v>0</v>
      </c>
      <c r="X97" s="17">
        <v>0</v>
      </c>
      <c r="Y97" s="18">
        <v>0</v>
      </c>
      <c r="Z97" s="44">
        <v>0</v>
      </c>
      <c r="AA97" s="279" t="s">
        <v>258</v>
      </c>
      <c r="AB97" s="27"/>
      <c r="AG97" s="287"/>
    </row>
    <row r="98" spans="1:33" s="19" customFormat="1" x14ac:dyDescent="0.3">
      <c r="A98" s="41">
        <v>42465</v>
      </c>
      <c r="B98" s="42">
        <v>5.3</v>
      </c>
      <c r="C98" s="14">
        <v>23.9</v>
      </c>
      <c r="D98" s="14">
        <v>17.7</v>
      </c>
      <c r="E98" s="14">
        <v>24.9</v>
      </c>
      <c r="F98" s="14">
        <v>5.3</v>
      </c>
      <c r="G98" s="14">
        <f t="shared" si="3"/>
        <v>16.149999999999999</v>
      </c>
      <c r="H98" s="71">
        <v>15.6</v>
      </c>
      <c r="I98" s="42">
        <v>11.8</v>
      </c>
      <c r="J98" s="14">
        <v>5.2</v>
      </c>
      <c r="K98" s="71">
        <v>9.0184027777777818</v>
      </c>
      <c r="L98" s="75">
        <v>99</v>
      </c>
      <c r="M98" s="22">
        <v>39</v>
      </c>
      <c r="N98" s="72">
        <v>69.190972222222229</v>
      </c>
      <c r="O98" s="358">
        <v>1010.3</v>
      </c>
      <c r="P98" s="20">
        <v>1007.2</v>
      </c>
      <c r="Q98" s="20">
        <v>1008.9145833333332</v>
      </c>
      <c r="R98" s="66">
        <v>7.1</v>
      </c>
      <c r="S98" s="64">
        <v>4.4000000000000004</v>
      </c>
      <c r="T98" s="23">
        <v>1.7</v>
      </c>
      <c r="U98" s="277" t="s">
        <v>89</v>
      </c>
      <c r="V98" s="280"/>
      <c r="W98" s="16">
        <v>0</v>
      </c>
      <c r="X98" s="17">
        <v>0</v>
      </c>
      <c r="Y98" s="18">
        <v>0</v>
      </c>
      <c r="Z98" s="44">
        <v>0</v>
      </c>
      <c r="AA98" s="279" t="s">
        <v>258</v>
      </c>
      <c r="AB98" s="27"/>
      <c r="AG98" s="287"/>
    </row>
    <row r="99" spans="1:33" s="19" customFormat="1" x14ac:dyDescent="0.3">
      <c r="A99" s="41">
        <v>42466</v>
      </c>
      <c r="B99" s="42">
        <v>5.6</v>
      </c>
      <c r="C99" s="14">
        <v>26.5</v>
      </c>
      <c r="D99" s="14">
        <v>13.4</v>
      </c>
      <c r="E99" s="14">
        <v>27.7</v>
      </c>
      <c r="F99" s="14">
        <v>5.5</v>
      </c>
      <c r="G99" s="14">
        <f t="shared" si="3"/>
        <v>14.725000000000001</v>
      </c>
      <c r="H99" s="71">
        <v>14.7</v>
      </c>
      <c r="I99" s="42">
        <v>13.5</v>
      </c>
      <c r="J99" s="14">
        <v>5.4</v>
      </c>
      <c r="K99" s="71">
        <v>10.136458333333334</v>
      </c>
      <c r="L99" s="75">
        <v>99</v>
      </c>
      <c r="M99" s="22">
        <v>33</v>
      </c>
      <c r="N99" s="72">
        <v>79.454861111111114</v>
      </c>
      <c r="O99" s="358">
        <v>1012.8</v>
      </c>
      <c r="P99" s="20">
        <v>1007.7</v>
      </c>
      <c r="Q99" s="20">
        <v>1009.8506944444434</v>
      </c>
      <c r="R99" s="66">
        <v>7.8</v>
      </c>
      <c r="S99" s="64">
        <v>3.4</v>
      </c>
      <c r="T99" s="23">
        <v>0.8</v>
      </c>
      <c r="U99" s="277" t="s">
        <v>100</v>
      </c>
      <c r="V99" s="280" t="s">
        <v>271</v>
      </c>
      <c r="W99" s="16">
        <v>104.4</v>
      </c>
      <c r="X99" s="17">
        <v>21.5</v>
      </c>
      <c r="Y99" s="18">
        <v>0</v>
      </c>
      <c r="Z99" s="44">
        <v>0</v>
      </c>
      <c r="AA99" s="279" t="s">
        <v>247</v>
      </c>
      <c r="AB99" s="27"/>
      <c r="AG99" s="287"/>
    </row>
    <row r="100" spans="1:33" s="19" customFormat="1" x14ac:dyDescent="0.3">
      <c r="A100" s="41">
        <v>42467</v>
      </c>
      <c r="B100" s="42">
        <v>5.9</v>
      </c>
      <c r="C100" s="14">
        <v>23.2</v>
      </c>
      <c r="D100" s="14">
        <v>15.2</v>
      </c>
      <c r="E100" s="14">
        <v>24.5</v>
      </c>
      <c r="F100" s="14">
        <v>5.4</v>
      </c>
      <c r="G100" s="14">
        <f t="shared" si="3"/>
        <v>14.875</v>
      </c>
      <c r="H100" s="71">
        <v>14.6</v>
      </c>
      <c r="I100" s="42">
        <v>13.8</v>
      </c>
      <c r="J100" s="14">
        <v>5.3</v>
      </c>
      <c r="K100" s="71">
        <v>10.208680555555553</v>
      </c>
      <c r="L100" s="75">
        <v>99</v>
      </c>
      <c r="M100" s="22">
        <v>44</v>
      </c>
      <c r="N100" s="72">
        <v>77.604166666666671</v>
      </c>
      <c r="O100" s="358">
        <v>1013.5</v>
      </c>
      <c r="P100" s="20">
        <v>1008.9</v>
      </c>
      <c r="Q100" s="20">
        <v>1011.4847222222215</v>
      </c>
      <c r="R100" s="66">
        <v>8.5</v>
      </c>
      <c r="S100" s="64">
        <v>4.5</v>
      </c>
      <c r="T100" s="23">
        <v>1.3</v>
      </c>
      <c r="U100" s="277" t="s">
        <v>89</v>
      </c>
      <c r="V100" s="280" t="s">
        <v>220</v>
      </c>
      <c r="W100" s="16">
        <v>3.6</v>
      </c>
      <c r="X100" s="17">
        <v>1</v>
      </c>
      <c r="Y100" s="18">
        <v>0</v>
      </c>
      <c r="Z100" s="44">
        <v>0</v>
      </c>
      <c r="AA100" s="279" t="s">
        <v>224</v>
      </c>
      <c r="AB100" s="27"/>
      <c r="AG100" s="287"/>
    </row>
    <row r="101" spans="1:33" s="19" customFormat="1" x14ac:dyDescent="0.3">
      <c r="A101" s="41">
        <v>42468</v>
      </c>
      <c r="B101" s="42">
        <v>10.7</v>
      </c>
      <c r="C101" s="14">
        <v>18.7</v>
      </c>
      <c r="D101" s="14">
        <v>13.7</v>
      </c>
      <c r="E101" s="14">
        <v>18.8</v>
      </c>
      <c r="F101" s="14">
        <v>10.5</v>
      </c>
      <c r="G101" s="14">
        <f t="shared" si="3"/>
        <v>14.2</v>
      </c>
      <c r="H101" s="71">
        <v>13.5</v>
      </c>
      <c r="I101" s="42">
        <v>14.9</v>
      </c>
      <c r="J101" s="14">
        <v>9.9</v>
      </c>
      <c r="K101" s="71">
        <v>12.352777777777787</v>
      </c>
      <c r="L101" s="75">
        <v>99</v>
      </c>
      <c r="M101" s="22">
        <v>76</v>
      </c>
      <c r="N101" s="72">
        <v>89.972222222222229</v>
      </c>
      <c r="O101" s="358">
        <v>1010.8</v>
      </c>
      <c r="P101" s="20">
        <v>1004.6</v>
      </c>
      <c r="Q101" s="20">
        <v>1007.6399305555556</v>
      </c>
      <c r="R101" s="66">
        <v>5.8</v>
      </c>
      <c r="S101" s="64">
        <v>3.4</v>
      </c>
      <c r="T101" s="23">
        <v>1.1000000000000001</v>
      </c>
      <c r="U101" s="277" t="s">
        <v>100</v>
      </c>
      <c r="V101" s="280" t="s">
        <v>220</v>
      </c>
      <c r="W101" s="16">
        <v>3.6</v>
      </c>
      <c r="X101" s="17">
        <v>1</v>
      </c>
      <c r="Y101" s="18">
        <v>0</v>
      </c>
      <c r="Z101" s="44">
        <v>0</v>
      </c>
      <c r="AA101" s="279" t="s">
        <v>218</v>
      </c>
      <c r="AB101" s="27"/>
      <c r="AG101" s="287"/>
    </row>
    <row r="102" spans="1:33" s="19" customFormat="1" x14ac:dyDescent="0.3">
      <c r="A102" s="41">
        <v>42469</v>
      </c>
      <c r="B102" s="42">
        <v>12</v>
      </c>
      <c r="C102" s="14">
        <v>15.7</v>
      </c>
      <c r="D102" s="14">
        <v>11.1</v>
      </c>
      <c r="E102" s="14">
        <v>15.9</v>
      </c>
      <c r="F102" s="14">
        <v>10.6</v>
      </c>
      <c r="G102" s="14">
        <f t="shared" si="3"/>
        <v>12.475</v>
      </c>
      <c r="H102" s="71">
        <v>12.8</v>
      </c>
      <c r="I102" s="42">
        <v>13.6</v>
      </c>
      <c r="J102" s="14">
        <v>10.1</v>
      </c>
      <c r="K102" s="71">
        <v>11.469097222222222</v>
      </c>
      <c r="L102" s="75">
        <v>98</v>
      </c>
      <c r="M102" s="22">
        <v>81</v>
      </c>
      <c r="N102" s="72">
        <v>92.454861111111114</v>
      </c>
      <c r="O102" s="358">
        <v>1004.9</v>
      </c>
      <c r="P102" s="20">
        <v>1002.1</v>
      </c>
      <c r="Q102" s="20">
        <v>1003.2145833333327</v>
      </c>
      <c r="R102" s="66">
        <v>6.1</v>
      </c>
      <c r="S102" s="64">
        <v>3.1</v>
      </c>
      <c r="T102" s="23">
        <v>1.3</v>
      </c>
      <c r="U102" s="277" t="s">
        <v>45</v>
      </c>
      <c r="V102" s="280" t="s">
        <v>220</v>
      </c>
      <c r="W102" s="16">
        <v>3.6</v>
      </c>
      <c r="X102" s="17">
        <v>0.9</v>
      </c>
      <c r="Y102" s="18">
        <v>0</v>
      </c>
      <c r="Z102" s="44">
        <v>0</v>
      </c>
      <c r="AA102" s="279" t="s">
        <v>218</v>
      </c>
      <c r="AB102" s="27"/>
      <c r="AG102" s="287"/>
    </row>
    <row r="103" spans="1:33" s="19" customFormat="1" x14ac:dyDescent="0.3">
      <c r="A103" s="41">
        <v>42470</v>
      </c>
      <c r="B103" s="42">
        <v>10.6</v>
      </c>
      <c r="C103" s="14">
        <v>12.9</v>
      </c>
      <c r="D103" s="14">
        <v>9.5</v>
      </c>
      <c r="E103" s="14">
        <v>13.2</v>
      </c>
      <c r="F103" s="14">
        <v>9.1</v>
      </c>
      <c r="G103" s="14">
        <f t="shared" si="3"/>
        <v>10.625</v>
      </c>
      <c r="H103" s="71">
        <v>10.9</v>
      </c>
      <c r="I103" s="42">
        <v>10.8</v>
      </c>
      <c r="J103" s="14">
        <v>7</v>
      </c>
      <c r="K103" s="71">
        <v>9.00729166666666</v>
      </c>
      <c r="L103" s="75">
        <v>97</v>
      </c>
      <c r="M103" s="22">
        <v>78</v>
      </c>
      <c r="N103" s="72">
        <v>88.59375</v>
      </c>
      <c r="O103" s="358">
        <v>1011.8</v>
      </c>
      <c r="P103" s="20">
        <v>1004.3</v>
      </c>
      <c r="Q103" s="20">
        <v>1008.2604166666665</v>
      </c>
      <c r="R103" s="66">
        <v>7.5</v>
      </c>
      <c r="S103" s="64">
        <v>3.2</v>
      </c>
      <c r="T103" s="23">
        <v>1.7</v>
      </c>
      <c r="U103" s="277" t="s">
        <v>100</v>
      </c>
      <c r="V103" s="280"/>
      <c r="W103" s="16">
        <v>0</v>
      </c>
      <c r="X103" s="17">
        <v>0</v>
      </c>
      <c r="Y103" s="18">
        <v>0</v>
      </c>
      <c r="Z103" s="44">
        <v>0</v>
      </c>
      <c r="AA103" s="279" t="s">
        <v>218</v>
      </c>
      <c r="AB103" s="27"/>
      <c r="AG103" s="287"/>
    </row>
    <row r="104" spans="1:33" s="19" customFormat="1" x14ac:dyDescent="0.3">
      <c r="A104" s="41">
        <v>42471</v>
      </c>
      <c r="B104" s="42">
        <v>9.6</v>
      </c>
      <c r="C104" s="14">
        <v>13</v>
      </c>
      <c r="D104" s="14">
        <v>10.5</v>
      </c>
      <c r="E104" s="14">
        <v>13</v>
      </c>
      <c r="F104" s="14">
        <v>9</v>
      </c>
      <c r="G104" s="14">
        <f t="shared" si="3"/>
        <v>10.9</v>
      </c>
      <c r="H104" s="71">
        <v>10.7</v>
      </c>
      <c r="I104" s="42">
        <v>9.4</v>
      </c>
      <c r="J104" s="14">
        <v>7</v>
      </c>
      <c r="K104" s="71">
        <v>8.188194444444445</v>
      </c>
      <c r="L104" s="75">
        <v>90</v>
      </c>
      <c r="M104" s="22">
        <v>76</v>
      </c>
      <c r="N104" s="72">
        <v>84.072916666666671</v>
      </c>
      <c r="O104" s="358">
        <v>1014.6</v>
      </c>
      <c r="P104" s="20">
        <v>1011.3</v>
      </c>
      <c r="Q104" s="20">
        <v>1013.1562499999992</v>
      </c>
      <c r="R104" s="66">
        <v>6.5</v>
      </c>
      <c r="S104" s="64">
        <v>3.2</v>
      </c>
      <c r="T104" s="23">
        <v>1.6</v>
      </c>
      <c r="U104" s="277" t="s">
        <v>46</v>
      </c>
      <c r="V104" s="280"/>
      <c r="W104" s="16">
        <v>0</v>
      </c>
      <c r="X104" s="17">
        <v>0</v>
      </c>
      <c r="Y104" s="18">
        <v>0</v>
      </c>
      <c r="Z104" s="44">
        <v>0</v>
      </c>
      <c r="AA104" s="279" t="s">
        <v>218</v>
      </c>
      <c r="AB104" s="27"/>
      <c r="AG104" s="287"/>
    </row>
    <row r="105" spans="1:33" s="19" customFormat="1" x14ac:dyDescent="0.3">
      <c r="A105" s="41">
        <v>42472</v>
      </c>
      <c r="B105" s="42">
        <v>10.5</v>
      </c>
      <c r="C105" s="14">
        <v>20.6</v>
      </c>
      <c r="D105" s="14">
        <v>12.3</v>
      </c>
      <c r="E105" s="14">
        <v>21.1</v>
      </c>
      <c r="F105" s="14">
        <v>9.9</v>
      </c>
      <c r="G105" s="14">
        <f t="shared" si="3"/>
        <v>13.925000000000001</v>
      </c>
      <c r="H105" s="71">
        <v>14.2</v>
      </c>
      <c r="I105" s="42">
        <v>13.4</v>
      </c>
      <c r="J105" s="14">
        <v>8.6</v>
      </c>
      <c r="K105" s="71">
        <v>10.186458333333341</v>
      </c>
      <c r="L105" s="75">
        <v>99</v>
      </c>
      <c r="M105" s="22">
        <v>50</v>
      </c>
      <c r="N105" s="72">
        <v>79.0625</v>
      </c>
      <c r="O105" s="358">
        <v>1014.3</v>
      </c>
      <c r="P105" s="20">
        <v>1009.4</v>
      </c>
      <c r="Q105" s="20">
        <v>1011.8694444444448</v>
      </c>
      <c r="R105" s="66">
        <v>7.8</v>
      </c>
      <c r="S105" s="64">
        <v>4.3</v>
      </c>
      <c r="T105" s="23">
        <v>1.3</v>
      </c>
      <c r="U105" s="277" t="s">
        <v>89</v>
      </c>
      <c r="V105" s="280" t="s">
        <v>277</v>
      </c>
      <c r="W105" s="16">
        <v>18</v>
      </c>
      <c r="X105" s="17">
        <v>8.5</v>
      </c>
      <c r="Y105" s="18">
        <v>0</v>
      </c>
      <c r="Z105" s="44">
        <v>0</v>
      </c>
      <c r="AA105" s="279" t="s">
        <v>272</v>
      </c>
      <c r="AB105" s="27"/>
      <c r="AG105" s="287"/>
    </row>
    <row r="106" spans="1:33" s="19" customFormat="1" x14ac:dyDescent="0.3">
      <c r="A106" s="41">
        <v>42473</v>
      </c>
      <c r="B106" s="42">
        <v>9.8000000000000007</v>
      </c>
      <c r="C106" s="14">
        <v>20.6</v>
      </c>
      <c r="D106" s="14">
        <v>12.2</v>
      </c>
      <c r="E106" s="14">
        <v>22.5</v>
      </c>
      <c r="F106" s="14">
        <v>9.5</v>
      </c>
      <c r="G106" s="14">
        <f t="shared" si="3"/>
        <v>13.7</v>
      </c>
      <c r="H106" s="71">
        <v>13.3</v>
      </c>
      <c r="I106" s="42">
        <v>14.2</v>
      </c>
      <c r="J106" s="14">
        <v>9.4</v>
      </c>
      <c r="K106" s="71">
        <v>11.076041666666686</v>
      </c>
      <c r="L106" s="75">
        <v>99</v>
      </c>
      <c r="M106" s="22">
        <v>44</v>
      </c>
      <c r="N106" s="72">
        <v>88.350694444444443</v>
      </c>
      <c r="O106" s="358">
        <v>1011.4</v>
      </c>
      <c r="P106" s="20">
        <v>1005.8</v>
      </c>
      <c r="Q106" s="20">
        <v>1008.8354166666672</v>
      </c>
      <c r="R106" s="66">
        <v>4.0999999999999996</v>
      </c>
      <c r="S106" s="64">
        <v>2.2999999999999998</v>
      </c>
      <c r="T106" s="23">
        <v>0.7</v>
      </c>
      <c r="U106" s="277" t="s">
        <v>46</v>
      </c>
      <c r="V106" s="281" t="s">
        <v>220</v>
      </c>
      <c r="W106" s="24">
        <v>14.4</v>
      </c>
      <c r="X106" s="25">
        <v>3</v>
      </c>
      <c r="Y106" s="26">
        <v>0</v>
      </c>
      <c r="Z106" s="28">
        <v>0</v>
      </c>
      <c r="AA106" s="282" t="s">
        <v>278</v>
      </c>
      <c r="AB106" s="27"/>
      <c r="AG106" s="287"/>
    </row>
    <row r="107" spans="1:33" s="19" customFormat="1" x14ac:dyDescent="0.3">
      <c r="A107" s="41">
        <v>42474</v>
      </c>
      <c r="B107" s="42">
        <v>9.9</v>
      </c>
      <c r="C107" s="14">
        <v>13.5</v>
      </c>
      <c r="D107" s="14">
        <v>10.6</v>
      </c>
      <c r="E107" s="14">
        <v>13.6</v>
      </c>
      <c r="F107" s="14">
        <v>8.1999999999999993</v>
      </c>
      <c r="G107" s="14">
        <f t="shared" si="3"/>
        <v>11.149999999999999</v>
      </c>
      <c r="H107" s="71">
        <v>11</v>
      </c>
      <c r="I107" s="42">
        <v>13.3</v>
      </c>
      <c r="J107" s="14">
        <v>8.1</v>
      </c>
      <c r="K107" s="71">
        <v>10.596875000000011</v>
      </c>
      <c r="L107" s="75">
        <v>99</v>
      </c>
      <c r="M107" s="22">
        <v>92</v>
      </c>
      <c r="N107" s="72">
        <v>97.170138888888886</v>
      </c>
      <c r="O107" s="358">
        <v>1008.5</v>
      </c>
      <c r="P107" s="20">
        <v>1002.8</v>
      </c>
      <c r="Q107" s="20">
        <v>1004.6208333333331</v>
      </c>
      <c r="R107" s="66">
        <v>7.1</v>
      </c>
      <c r="S107" s="64">
        <v>4</v>
      </c>
      <c r="T107" s="23">
        <v>0.7</v>
      </c>
      <c r="U107" s="277" t="s">
        <v>100</v>
      </c>
      <c r="V107" s="281" t="s">
        <v>220</v>
      </c>
      <c r="W107" s="24">
        <v>7.2</v>
      </c>
      <c r="X107" s="25">
        <v>8.4</v>
      </c>
      <c r="Y107" s="26">
        <v>0</v>
      </c>
      <c r="Z107" s="28">
        <v>0</v>
      </c>
      <c r="AA107" s="282" t="s">
        <v>240</v>
      </c>
      <c r="AB107" s="27"/>
      <c r="AG107" s="287"/>
    </row>
    <row r="108" spans="1:33" s="19" customFormat="1" x14ac:dyDescent="0.3">
      <c r="A108" s="41">
        <v>42475</v>
      </c>
      <c r="B108" s="42">
        <v>9.1999999999999993</v>
      </c>
      <c r="C108" s="14">
        <v>18.600000000000001</v>
      </c>
      <c r="D108" s="14">
        <v>15.3</v>
      </c>
      <c r="E108" s="14">
        <v>18.7</v>
      </c>
      <c r="F108" s="14">
        <v>9.1999999999999993</v>
      </c>
      <c r="G108" s="14">
        <f t="shared" si="3"/>
        <v>14.600000000000001</v>
      </c>
      <c r="H108" s="71">
        <v>13.3</v>
      </c>
      <c r="I108" s="42">
        <v>11.2</v>
      </c>
      <c r="J108" s="14">
        <v>4.7</v>
      </c>
      <c r="K108" s="71">
        <v>8.0718750000000039</v>
      </c>
      <c r="L108" s="75">
        <v>99</v>
      </c>
      <c r="M108" s="22">
        <v>44</v>
      </c>
      <c r="N108" s="72">
        <v>73.465277777777771</v>
      </c>
      <c r="O108" s="358">
        <v>1013.7</v>
      </c>
      <c r="P108" s="20">
        <v>1008.5</v>
      </c>
      <c r="Q108" s="20">
        <v>1011.2027777777782</v>
      </c>
      <c r="R108" s="66">
        <v>7.8</v>
      </c>
      <c r="S108" s="64">
        <v>4.5999999999999996</v>
      </c>
      <c r="T108" s="23">
        <v>1.6</v>
      </c>
      <c r="U108" s="277" t="s">
        <v>89</v>
      </c>
      <c r="V108" s="281" t="s">
        <v>228</v>
      </c>
      <c r="W108" s="24">
        <v>0</v>
      </c>
      <c r="X108" s="25">
        <v>0</v>
      </c>
      <c r="Y108" s="26">
        <v>0</v>
      </c>
      <c r="Z108" s="28">
        <v>0</v>
      </c>
      <c r="AA108" s="282" t="s">
        <v>224</v>
      </c>
      <c r="AB108" s="27"/>
      <c r="AG108" s="287"/>
    </row>
    <row r="109" spans="1:33" s="19" customFormat="1" x14ac:dyDescent="0.3">
      <c r="A109" s="41">
        <v>42476</v>
      </c>
      <c r="B109" s="42">
        <v>12.1</v>
      </c>
      <c r="C109" s="14">
        <v>20</v>
      </c>
      <c r="D109" s="14">
        <v>15.6</v>
      </c>
      <c r="E109" s="14">
        <v>22</v>
      </c>
      <c r="F109" s="14">
        <v>9</v>
      </c>
      <c r="G109" s="14">
        <f t="shared" si="3"/>
        <v>15.824999999999999</v>
      </c>
      <c r="H109" s="71">
        <v>15.3</v>
      </c>
      <c r="I109" s="42">
        <v>10.1</v>
      </c>
      <c r="J109" s="14">
        <v>6.9</v>
      </c>
      <c r="K109" s="71">
        <v>8.2644599303135902</v>
      </c>
      <c r="L109" s="75">
        <v>96</v>
      </c>
      <c r="M109" s="22">
        <v>38</v>
      </c>
      <c r="N109" s="72">
        <v>65.522648083623693</v>
      </c>
      <c r="O109" s="358">
        <v>1012.3</v>
      </c>
      <c r="P109" s="20">
        <v>1007.9</v>
      </c>
      <c r="Q109" s="20">
        <v>1010.0013937282231</v>
      </c>
      <c r="R109" s="66">
        <v>10.5</v>
      </c>
      <c r="S109" s="64">
        <v>6</v>
      </c>
      <c r="T109" s="23">
        <v>2.7</v>
      </c>
      <c r="U109" s="277" t="s">
        <v>89</v>
      </c>
      <c r="V109" s="281"/>
      <c r="W109" s="24">
        <v>0</v>
      </c>
      <c r="X109" s="25">
        <v>0</v>
      </c>
      <c r="Y109" s="26">
        <v>0</v>
      </c>
      <c r="Z109" s="28">
        <v>0</v>
      </c>
      <c r="AA109" s="282" t="s">
        <v>233</v>
      </c>
      <c r="AB109" s="27"/>
      <c r="AG109" s="287"/>
    </row>
    <row r="110" spans="1:33" s="19" customFormat="1" x14ac:dyDescent="0.3">
      <c r="A110" s="41">
        <v>42477</v>
      </c>
      <c r="B110" s="42">
        <v>6.2</v>
      </c>
      <c r="C110" s="14">
        <v>23.7</v>
      </c>
      <c r="D110" s="14">
        <v>18.100000000000001</v>
      </c>
      <c r="E110" s="14">
        <v>24.8</v>
      </c>
      <c r="F110" s="14">
        <v>5.4</v>
      </c>
      <c r="G110" s="14">
        <f t="shared" si="3"/>
        <v>16.524999999999999</v>
      </c>
      <c r="H110" s="71">
        <v>15.6</v>
      </c>
      <c r="I110" s="42">
        <v>11.7</v>
      </c>
      <c r="J110" s="14">
        <v>5.3</v>
      </c>
      <c r="K110" s="71">
        <v>8.6989436619718337</v>
      </c>
      <c r="L110" s="75">
        <v>99</v>
      </c>
      <c r="M110" s="22">
        <v>35</v>
      </c>
      <c r="N110" s="72">
        <v>67.309859154929583</v>
      </c>
      <c r="O110" s="358">
        <v>1011.9</v>
      </c>
      <c r="P110" s="20">
        <v>1008.1</v>
      </c>
      <c r="Q110" s="20">
        <v>1009.7637323943679</v>
      </c>
      <c r="R110" s="66">
        <v>13.3</v>
      </c>
      <c r="S110" s="64">
        <v>8.1999999999999993</v>
      </c>
      <c r="T110" s="23">
        <v>3.3</v>
      </c>
      <c r="U110" s="277" t="s">
        <v>89</v>
      </c>
      <c r="V110" s="281"/>
      <c r="W110" s="24">
        <v>0</v>
      </c>
      <c r="X110" s="25">
        <v>0</v>
      </c>
      <c r="Y110" s="26">
        <v>0</v>
      </c>
      <c r="Z110" s="28">
        <v>0</v>
      </c>
      <c r="AA110" s="282" t="s">
        <v>224</v>
      </c>
      <c r="AB110" s="27"/>
      <c r="AG110" s="287"/>
    </row>
    <row r="111" spans="1:33" s="19" customFormat="1" x14ac:dyDescent="0.3">
      <c r="A111" s="41">
        <v>42478</v>
      </c>
      <c r="B111" s="42">
        <v>12.9</v>
      </c>
      <c r="C111" s="14">
        <v>11</v>
      </c>
      <c r="D111" s="14">
        <v>8.1</v>
      </c>
      <c r="E111" s="14">
        <v>14.6</v>
      </c>
      <c r="F111" s="14">
        <v>6.2</v>
      </c>
      <c r="G111" s="14">
        <f t="shared" si="3"/>
        <v>10.024999999999999</v>
      </c>
      <c r="H111" s="71">
        <v>10.8</v>
      </c>
      <c r="I111" s="42">
        <v>11.3</v>
      </c>
      <c r="J111" s="14">
        <v>5.4</v>
      </c>
      <c r="K111" s="71">
        <v>8.460069444444434</v>
      </c>
      <c r="L111" s="75">
        <v>99</v>
      </c>
      <c r="M111" s="22">
        <v>75</v>
      </c>
      <c r="N111" s="72">
        <v>87.315972222222229</v>
      </c>
      <c r="O111" s="358">
        <v>1020</v>
      </c>
      <c r="P111" s="20">
        <v>1011.1</v>
      </c>
      <c r="Q111" s="20">
        <v>1016.9829861111107</v>
      </c>
      <c r="R111" s="66">
        <v>6.8</v>
      </c>
      <c r="S111" s="64">
        <v>3.4</v>
      </c>
      <c r="T111" s="23">
        <v>1.3</v>
      </c>
      <c r="U111" s="277" t="s">
        <v>100</v>
      </c>
      <c r="V111" s="281" t="s">
        <v>228</v>
      </c>
      <c r="W111" s="24">
        <v>0</v>
      </c>
      <c r="X111" s="25">
        <v>0</v>
      </c>
      <c r="Y111" s="26">
        <v>0</v>
      </c>
      <c r="Z111" s="28">
        <v>0</v>
      </c>
      <c r="AA111" s="282" t="s">
        <v>218</v>
      </c>
      <c r="AB111" s="27"/>
      <c r="AG111" s="287"/>
    </row>
    <row r="112" spans="1:33" s="19" customFormat="1" x14ac:dyDescent="0.3">
      <c r="A112" s="41">
        <v>42479</v>
      </c>
      <c r="B112" s="42">
        <v>5.5</v>
      </c>
      <c r="C112" s="14">
        <v>16.600000000000001</v>
      </c>
      <c r="D112" s="14">
        <v>10.1</v>
      </c>
      <c r="E112" s="14">
        <v>17</v>
      </c>
      <c r="F112" s="14">
        <v>1</v>
      </c>
      <c r="G112" s="14">
        <f t="shared" si="3"/>
        <v>10.574999999999999</v>
      </c>
      <c r="H112" s="71">
        <v>10</v>
      </c>
      <c r="I112" s="42">
        <v>9.3000000000000007</v>
      </c>
      <c r="J112" s="14">
        <v>0.7</v>
      </c>
      <c r="K112" s="71">
        <v>3.5052083333333339</v>
      </c>
      <c r="L112" s="75">
        <v>99</v>
      </c>
      <c r="M112" s="22">
        <v>39</v>
      </c>
      <c r="N112" s="72">
        <v>67.361111111111114</v>
      </c>
      <c r="O112" s="358">
        <v>1021.4</v>
      </c>
      <c r="P112" s="20">
        <v>1017.9</v>
      </c>
      <c r="Q112" s="20">
        <v>1019.8034722222211</v>
      </c>
      <c r="R112" s="66">
        <v>6.1</v>
      </c>
      <c r="S112" s="64">
        <v>3.4</v>
      </c>
      <c r="T112" s="23">
        <v>1.2</v>
      </c>
      <c r="U112" s="277" t="s">
        <v>46</v>
      </c>
      <c r="V112" s="281"/>
      <c r="W112" s="24">
        <v>0</v>
      </c>
      <c r="X112" s="25">
        <v>0</v>
      </c>
      <c r="Y112" s="26">
        <v>0</v>
      </c>
      <c r="Z112" s="28">
        <v>0</v>
      </c>
      <c r="AA112" s="282" t="s">
        <v>279</v>
      </c>
      <c r="AB112" s="27"/>
      <c r="AG112" s="287"/>
    </row>
    <row r="113" spans="1:33" s="19" customFormat="1" x14ac:dyDescent="0.3">
      <c r="A113" s="41">
        <v>42480</v>
      </c>
      <c r="B113" s="42">
        <v>8.5</v>
      </c>
      <c r="C113" s="14">
        <v>13.5</v>
      </c>
      <c r="D113" s="14">
        <v>8.1999999999999993</v>
      </c>
      <c r="E113" s="14">
        <v>14.9</v>
      </c>
      <c r="F113" s="14">
        <v>6.3</v>
      </c>
      <c r="G113" s="14">
        <f t="shared" si="3"/>
        <v>9.6</v>
      </c>
      <c r="H113" s="71">
        <v>10.1</v>
      </c>
      <c r="I113" s="42">
        <v>5</v>
      </c>
      <c r="J113" s="14">
        <v>0.6</v>
      </c>
      <c r="K113" s="71">
        <v>2.4388888888888896</v>
      </c>
      <c r="L113" s="75">
        <v>88</v>
      </c>
      <c r="M113" s="22">
        <v>43</v>
      </c>
      <c r="N113" s="72">
        <v>60.677083333333336</v>
      </c>
      <c r="O113" s="358">
        <v>1026.3</v>
      </c>
      <c r="P113" s="20">
        <v>1019.5</v>
      </c>
      <c r="Q113" s="20">
        <v>1022.9725694444442</v>
      </c>
      <c r="R113" s="66">
        <v>8.5</v>
      </c>
      <c r="S113" s="64">
        <v>4.0999999999999996</v>
      </c>
      <c r="T113" s="23">
        <v>2.1</v>
      </c>
      <c r="U113" s="277" t="s">
        <v>100</v>
      </c>
      <c r="V113" s="281" t="s">
        <v>228</v>
      </c>
      <c r="W113" s="24">
        <v>0</v>
      </c>
      <c r="X113" s="25">
        <v>0</v>
      </c>
      <c r="Y113" s="26">
        <v>0</v>
      </c>
      <c r="Z113" s="28">
        <v>0</v>
      </c>
      <c r="AA113" s="282" t="s">
        <v>237</v>
      </c>
      <c r="AB113" s="27"/>
      <c r="AG113" s="287"/>
    </row>
    <row r="114" spans="1:33" s="19" customFormat="1" x14ac:dyDescent="0.3">
      <c r="A114" s="41">
        <v>42481</v>
      </c>
      <c r="B114" s="42">
        <v>2.5</v>
      </c>
      <c r="C114" s="14">
        <v>18.3</v>
      </c>
      <c r="D114" s="14">
        <v>13.4</v>
      </c>
      <c r="E114" s="14">
        <v>19.2</v>
      </c>
      <c r="F114" s="14">
        <v>0.8</v>
      </c>
      <c r="G114" s="14">
        <f t="shared" si="3"/>
        <v>11.9</v>
      </c>
      <c r="H114" s="71">
        <v>10.6</v>
      </c>
      <c r="I114" s="42">
        <v>6.1</v>
      </c>
      <c r="J114" s="14">
        <v>-1.6</v>
      </c>
      <c r="K114" s="71">
        <v>1.5138888888888884</v>
      </c>
      <c r="L114" s="75">
        <v>99</v>
      </c>
      <c r="M114" s="22">
        <v>27</v>
      </c>
      <c r="N114" s="72">
        <v>59.923611111111114</v>
      </c>
      <c r="O114" s="358">
        <v>1027.2</v>
      </c>
      <c r="P114" s="20">
        <v>1019.4</v>
      </c>
      <c r="Q114" s="20">
        <v>1024.1461805555548</v>
      </c>
      <c r="R114" s="66">
        <v>6.1</v>
      </c>
      <c r="S114" s="64">
        <v>3.4</v>
      </c>
      <c r="T114" s="23">
        <v>1.3</v>
      </c>
      <c r="U114" s="277" t="s">
        <v>89</v>
      </c>
      <c r="V114" s="281"/>
      <c r="W114" s="24">
        <v>0</v>
      </c>
      <c r="X114" s="25">
        <v>0</v>
      </c>
      <c r="Y114" s="26">
        <v>0</v>
      </c>
      <c r="Z114" s="28">
        <v>0</v>
      </c>
      <c r="AA114" s="282" t="s">
        <v>238</v>
      </c>
      <c r="AB114" s="27"/>
      <c r="AG114" s="287"/>
    </row>
    <row r="115" spans="1:33" s="19" customFormat="1" x14ac:dyDescent="0.3">
      <c r="A115" s="41">
        <v>42482</v>
      </c>
      <c r="B115" s="42">
        <v>0.2</v>
      </c>
      <c r="C115" s="14">
        <v>20.6</v>
      </c>
      <c r="D115" s="14">
        <v>12.4</v>
      </c>
      <c r="E115" s="14">
        <v>22.1</v>
      </c>
      <c r="F115" s="14">
        <v>-0.6</v>
      </c>
      <c r="G115" s="14">
        <f t="shared" si="3"/>
        <v>11.4</v>
      </c>
      <c r="H115" s="71">
        <v>11.2</v>
      </c>
      <c r="I115" s="42">
        <v>7.7</v>
      </c>
      <c r="J115" s="14">
        <v>-1.2</v>
      </c>
      <c r="K115" s="71">
        <v>2.8864583333333322</v>
      </c>
      <c r="L115" s="75">
        <v>99</v>
      </c>
      <c r="M115" s="22">
        <v>35</v>
      </c>
      <c r="N115" s="72">
        <v>60.524305555555557</v>
      </c>
      <c r="O115" s="358">
        <v>1019.8</v>
      </c>
      <c r="P115" s="20">
        <v>1011.4</v>
      </c>
      <c r="Q115" s="20">
        <v>1014.842361111111</v>
      </c>
      <c r="R115" s="66">
        <v>6.1</v>
      </c>
      <c r="S115" s="64">
        <v>3</v>
      </c>
      <c r="T115" s="23">
        <v>1.2</v>
      </c>
      <c r="U115" s="277" t="s">
        <v>93</v>
      </c>
      <c r="V115" s="281"/>
      <c r="W115" s="24">
        <v>0</v>
      </c>
      <c r="X115" s="25">
        <v>0</v>
      </c>
      <c r="Y115" s="26">
        <v>0</v>
      </c>
      <c r="Z115" s="28">
        <v>0</v>
      </c>
      <c r="AA115" s="282" t="s">
        <v>280</v>
      </c>
      <c r="AB115" s="27"/>
      <c r="AG115" s="287"/>
    </row>
    <row r="116" spans="1:33" s="19" customFormat="1" x14ac:dyDescent="0.3">
      <c r="A116" s="41">
        <v>42483</v>
      </c>
      <c r="B116" s="42">
        <v>1.8</v>
      </c>
      <c r="C116" s="14">
        <v>17.600000000000001</v>
      </c>
      <c r="D116" s="14">
        <v>11.5</v>
      </c>
      <c r="E116" s="14">
        <v>18.399999999999999</v>
      </c>
      <c r="F116" s="14">
        <v>1.4</v>
      </c>
      <c r="G116" s="14">
        <f t="shared" si="3"/>
        <v>10.600000000000001</v>
      </c>
      <c r="H116" s="71">
        <v>10.5</v>
      </c>
      <c r="I116" s="42">
        <v>7.3</v>
      </c>
      <c r="J116" s="14">
        <v>-0.5</v>
      </c>
      <c r="K116" s="71">
        <v>3.5704861111111108</v>
      </c>
      <c r="L116" s="75">
        <v>96</v>
      </c>
      <c r="M116" s="22">
        <v>32</v>
      </c>
      <c r="N116" s="72">
        <v>66.152777777777771</v>
      </c>
      <c r="O116" s="358">
        <v>1014.3</v>
      </c>
      <c r="P116" s="20">
        <v>1002.7</v>
      </c>
      <c r="Q116" s="20">
        <v>1007.8135416666664</v>
      </c>
      <c r="R116" s="66">
        <v>3.4</v>
      </c>
      <c r="S116" s="64">
        <v>1.5</v>
      </c>
      <c r="T116" s="23">
        <v>0.6</v>
      </c>
      <c r="U116" s="277" t="s">
        <v>45</v>
      </c>
      <c r="V116" s="281"/>
      <c r="W116" s="24">
        <v>0</v>
      </c>
      <c r="X116" s="25">
        <v>0</v>
      </c>
      <c r="Y116" s="26">
        <v>0</v>
      </c>
      <c r="Z116" s="28">
        <v>0</v>
      </c>
      <c r="AA116" s="282" t="s">
        <v>218</v>
      </c>
      <c r="AB116" s="27"/>
      <c r="AG116" s="287"/>
    </row>
    <row r="117" spans="1:33" s="19" customFormat="1" x14ac:dyDescent="0.3">
      <c r="A117" s="41">
        <v>42484</v>
      </c>
      <c r="B117" s="42">
        <v>7.9</v>
      </c>
      <c r="C117" s="14">
        <v>6.6</v>
      </c>
      <c r="D117" s="14">
        <v>4.2</v>
      </c>
      <c r="E117" s="14">
        <v>8.8000000000000007</v>
      </c>
      <c r="F117" s="14">
        <v>4.0999999999999996</v>
      </c>
      <c r="G117" s="14">
        <f t="shared" si="3"/>
        <v>5.7249999999999996</v>
      </c>
      <c r="H117" s="71">
        <v>6.2</v>
      </c>
      <c r="I117" s="42">
        <v>8.6999999999999993</v>
      </c>
      <c r="J117" s="14">
        <v>3.4</v>
      </c>
      <c r="K117" s="71">
        <v>5.4496527777777803</v>
      </c>
      <c r="L117" s="75">
        <v>99</v>
      </c>
      <c r="M117" s="22">
        <v>89</v>
      </c>
      <c r="N117" s="72">
        <v>95.329861111111114</v>
      </c>
      <c r="O117" s="358">
        <v>1007.2</v>
      </c>
      <c r="P117" s="20">
        <v>1001.2</v>
      </c>
      <c r="Q117" s="20">
        <v>1004.6052083333325</v>
      </c>
      <c r="R117" s="66">
        <v>8.1999999999999993</v>
      </c>
      <c r="S117" s="64">
        <v>3</v>
      </c>
      <c r="T117" s="23">
        <v>1.5</v>
      </c>
      <c r="U117" s="277" t="s">
        <v>100</v>
      </c>
      <c r="V117" s="281" t="s">
        <v>220</v>
      </c>
      <c r="W117" s="24">
        <v>3.6</v>
      </c>
      <c r="X117" s="25">
        <v>8.5</v>
      </c>
      <c r="Y117" s="26">
        <v>0</v>
      </c>
      <c r="Z117" s="28">
        <v>0</v>
      </c>
      <c r="AA117" s="282" t="s">
        <v>218</v>
      </c>
      <c r="AB117" s="27"/>
      <c r="AG117" s="287"/>
    </row>
    <row r="118" spans="1:33" s="19" customFormat="1" x14ac:dyDescent="0.3">
      <c r="A118" s="41">
        <v>42485</v>
      </c>
      <c r="B118" s="42">
        <v>4</v>
      </c>
      <c r="C118" s="14">
        <v>7.3</v>
      </c>
      <c r="D118" s="14">
        <v>4.3</v>
      </c>
      <c r="E118" s="14">
        <v>8.1</v>
      </c>
      <c r="F118" s="14">
        <v>3.6</v>
      </c>
      <c r="G118" s="14">
        <f t="shared" si="3"/>
        <v>4.9749999999999996</v>
      </c>
      <c r="H118" s="71">
        <v>5.2</v>
      </c>
      <c r="I118" s="42">
        <v>4.5999999999999996</v>
      </c>
      <c r="J118" s="14">
        <v>2.2000000000000002</v>
      </c>
      <c r="K118" s="71">
        <v>3.5763888888888875</v>
      </c>
      <c r="L118" s="75">
        <v>99</v>
      </c>
      <c r="M118" s="22">
        <v>71</v>
      </c>
      <c r="N118" s="72">
        <v>89.767361111111114</v>
      </c>
      <c r="O118" s="358">
        <v>1007.9</v>
      </c>
      <c r="P118" s="20">
        <v>1005.4</v>
      </c>
      <c r="Q118" s="20">
        <v>1006.3951388888875</v>
      </c>
      <c r="R118" s="66">
        <v>7.8</v>
      </c>
      <c r="S118" s="64">
        <v>3.5</v>
      </c>
      <c r="T118" s="23">
        <v>1.5</v>
      </c>
      <c r="U118" s="277" t="s">
        <v>100</v>
      </c>
      <c r="V118" s="281" t="s">
        <v>228</v>
      </c>
      <c r="W118" s="24">
        <v>0</v>
      </c>
      <c r="X118" s="25">
        <v>0</v>
      </c>
      <c r="Y118" s="26">
        <v>0</v>
      </c>
      <c r="Z118" s="28">
        <v>0</v>
      </c>
      <c r="AA118" s="282" t="s">
        <v>218</v>
      </c>
      <c r="AB118" s="27"/>
      <c r="AG118" s="287"/>
    </row>
    <row r="119" spans="1:33" s="19" customFormat="1" x14ac:dyDescent="0.3">
      <c r="A119" s="41">
        <v>42486</v>
      </c>
      <c r="B119" s="42">
        <v>0.8</v>
      </c>
      <c r="C119" s="14">
        <v>13.9</v>
      </c>
      <c r="D119" s="14">
        <v>10.3</v>
      </c>
      <c r="E119" s="14">
        <v>15.5</v>
      </c>
      <c r="F119" s="14">
        <v>0.3</v>
      </c>
      <c r="G119" s="14">
        <f t="shared" si="3"/>
        <v>8.8250000000000011</v>
      </c>
      <c r="H119" s="71">
        <v>8.3000000000000007</v>
      </c>
      <c r="I119" s="42">
        <v>5.3</v>
      </c>
      <c r="J119" s="14">
        <v>-5.0999999999999996</v>
      </c>
      <c r="K119" s="71">
        <v>0.26145833333333307</v>
      </c>
      <c r="L119" s="75">
        <v>99</v>
      </c>
      <c r="M119" s="22">
        <v>26</v>
      </c>
      <c r="N119" s="72">
        <v>63.46875</v>
      </c>
      <c r="O119" s="358">
        <v>1008.5</v>
      </c>
      <c r="P119" s="20">
        <v>1005.9</v>
      </c>
      <c r="Q119" s="20">
        <v>1007.464236111112</v>
      </c>
      <c r="R119" s="66">
        <v>7.8</v>
      </c>
      <c r="S119" s="64">
        <v>4</v>
      </c>
      <c r="T119" s="23">
        <v>1.4</v>
      </c>
      <c r="U119" s="277" t="s">
        <v>89</v>
      </c>
      <c r="V119" s="281"/>
      <c r="W119" s="24">
        <v>0</v>
      </c>
      <c r="X119" s="25">
        <v>0</v>
      </c>
      <c r="Y119" s="26">
        <v>0</v>
      </c>
      <c r="Z119" s="28">
        <v>0</v>
      </c>
      <c r="AA119" s="282" t="s">
        <v>281</v>
      </c>
      <c r="AB119" s="27"/>
      <c r="AG119" s="287"/>
    </row>
    <row r="120" spans="1:33" s="19" customFormat="1" x14ac:dyDescent="0.3">
      <c r="A120" s="41">
        <v>42487</v>
      </c>
      <c r="B120" s="42">
        <v>5</v>
      </c>
      <c r="C120" s="14">
        <v>12.7</v>
      </c>
      <c r="D120" s="14">
        <v>12</v>
      </c>
      <c r="E120" s="14">
        <v>15.6</v>
      </c>
      <c r="F120" s="14">
        <v>0.6</v>
      </c>
      <c r="G120" s="14">
        <f t="shared" si="3"/>
        <v>10.425000000000001</v>
      </c>
      <c r="H120" s="71">
        <v>8.6999999999999993</v>
      </c>
      <c r="I120" s="42">
        <v>8.6999999999999993</v>
      </c>
      <c r="J120" s="14">
        <v>-0.9</v>
      </c>
      <c r="K120" s="71">
        <v>2.4964912280701776</v>
      </c>
      <c r="L120" s="75">
        <v>96</v>
      </c>
      <c r="M120" s="22">
        <v>34</v>
      </c>
      <c r="N120" s="72">
        <v>67.929824561403507</v>
      </c>
      <c r="O120" s="358">
        <v>1011.6</v>
      </c>
      <c r="P120" s="20">
        <v>1007.7</v>
      </c>
      <c r="Q120" s="20">
        <v>1009.8912280701754</v>
      </c>
      <c r="R120" s="66">
        <v>11.9</v>
      </c>
      <c r="S120" s="64">
        <v>6.2</v>
      </c>
      <c r="T120" s="23">
        <v>3.1</v>
      </c>
      <c r="U120" s="277" t="s">
        <v>89</v>
      </c>
      <c r="V120" s="281" t="s">
        <v>220</v>
      </c>
      <c r="W120" s="24">
        <v>10.8</v>
      </c>
      <c r="X120" s="25">
        <v>7.2</v>
      </c>
      <c r="Y120" s="26">
        <v>0</v>
      </c>
      <c r="Z120" s="28">
        <v>0</v>
      </c>
      <c r="AA120" s="282" t="s">
        <v>218</v>
      </c>
      <c r="AB120" s="27"/>
      <c r="AG120" s="287"/>
    </row>
    <row r="121" spans="1:33" s="19" customFormat="1" x14ac:dyDescent="0.3">
      <c r="A121" s="41">
        <v>42488</v>
      </c>
      <c r="B121" s="42">
        <v>3.8</v>
      </c>
      <c r="C121" s="14">
        <v>15.3</v>
      </c>
      <c r="D121" s="14">
        <v>11.4</v>
      </c>
      <c r="E121" s="14">
        <v>16.600000000000001</v>
      </c>
      <c r="F121" s="14">
        <v>2.8</v>
      </c>
      <c r="G121" s="14">
        <f t="shared" si="3"/>
        <v>10.475000000000001</v>
      </c>
      <c r="H121" s="71">
        <v>10.1</v>
      </c>
      <c r="I121" s="42">
        <v>6.8</v>
      </c>
      <c r="J121" s="14">
        <v>-3.4</v>
      </c>
      <c r="K121" s="71">
        <v>2.9923611111111104</v>
      </c>
      <c r="L121" s="75">
        <v>99</v>
      </c>
      <c r="M121" s="22">
        <v>26</v>
      </c>
      <c r="N121" s="72">
        <v>66.177083333333329</v>
      </c>
      <c r="O121" s="358">
        <v>1018.9</v>
      </c>
      <c r="P121" s="20">
        <v>1011.6</v>
      </c>
      <c r="Q121" s="20">
        <v>1017.1802083333332</v>
      </c>
      <c r="R121" s="66">
        <v>8.5</v>
      </c>
      <c r="S121" s="64">
        <v>4.5999999999999996</v>
      </c>
      <c r="T121" s="23">
        <v>1.6</v>
      </c>
      <c r="U121" s="277" t="s">
        <v>89</v>
      </c>
      <c r="V121" s="281" t="s">
        <v>228</v>
      </c>
      <c r="W121" s="24">
        <v>0</v>
      </c>
      <c r="X121" s="25">
        <v>0</v>
      </c>
      <c r="Y121" s="26">
        <v>0</v>
      </c>
      <c r="Z121" s="28">
        <v>0</v>
      </c>
      <c r="AA121" s="282" t="s">
        <v>233</v>
      </c>
      <c r="AB121" s="27"/>
      <c r="AG121" s="287"/>
    </row>
    <row r="122" spans="1:33" s="19" customFormat="1" x14ac:dyDescent="0.3">
      <c r="A122" s="41">
        <v>42489</v>
      </c>
      <c r="B122" s="42">
        <v>7.4</v>
      </c>
      <c r="C122" s="14">
        <v>13</v>
      </c>
      <c r="D122" s="14">
        <v>8.8000000000000007</v>
      </c>
      <c r="E122" s="14">
        <v>13.2</v>
      </c>
      <c r="F122" s="14">
        <v>6.6</v>
      </c>
      <c r="G122" s="14">
        <f t="shared" si="3"/>
        <v>9.5</v>
      </c>
      <c r="H122" s="71">
        <v>9.6999999999999993</v>
      </c>
      <c r="I122" s="42">
        <v>9.5</v>
      </c>
      <c r="J122" s="14">
        <v>4.5999999999999996</v>
      </c>
      <c r="K122" s="71">
        <v>7.0829861111111185</v>
      </c>
      <c r="L122" s="75">
        <v>99</v>
      </c>
      <c r="M122" s="22">
        <v>63</v>
      </c>
      <c r="N122" s="72">
        <v>83.940972222222229</v>
      </c>
      <c r="O122" s="358">
        <v>1022.1</v>
      </c>
      <c r="P122" s="20">
        <v>1018.5</v>
      </c>
      <c r="Q122" s="20">
        <v>1020.909027777778</v>
      </c>
      <c r="R122" s="66">
        <v>5.8</v>
      </c>
      <c r="S122" s="64">
        <v>3.2</v>
      </c>
      <c r="T122" s="23">
        <v>1.1000000000000001</v>
      </c>
      <c r="U122" s="277" t="s">
        <v>46</v>
      </c>
      <c r="V122" s="281" t="s">
        <v>220</v>
      </c>
      <c r="W122" s="24">
        <v>3.6</v>
      </c>
      <c r="X122" s="25">
        <v>5</v>
      </c>
      <c r="Y122" s="26">
        <v>0</v>
      </c>
      <c r="Z122" s="28">
        <v>0</v>
      </c>
      <c r="AA122" s="282" t="s">
        <v>218</v>
      </c>
      <c r="AB122" s="27"/>
      <c r="AG122" s="287"/>
    </row>
    <row r="123" spans="1:33" s="373" customFormat="1" ht="15" thickBot="1" x14ac:dyDescent="0.35">
      <c r="A123" s="361">
        <v>42490</v>
      </c>
      <c r="B123" s="362">
        <v>9</v>
      </c>
      <c r="C123" s="363">
        <v>17.7</v>
      </c>
      <c r="D123" s="363">
        <v>10.8</v>
      </c>
      <c r="E123" s="363">
        <v>21.5</v>
      </c>
      <c r="F123" s="363">
        <v>7.2</v>
      </c>
      <c r="G123" s="363">
        <f>(B123+C123+2*D123)/4</f>
        <v>12.074999999999999</v>
      </c>
      <c r="H123" s="364">
        <v>12.8</v>
      </c>
      <c r="I123" s="362">
        <v>11</v>
      </c>
      <c r="J123" s="363">
        <v>5.7</v>
      </c>
      <c r="K123" s="364">
        <v>8.4926829268292678</v>
      </c>
      <c r="L123" s="365">
        <v>99</v>
      </c>
      <c r="M123" s="366">
        <v>39</v>
      </c>
      <c r="N123" s="367">
        <v>78.895470383275267</v>
      </c>
      <c r="O123" s="368">
        <v>1021.4</v>
      </c>
      <c r="P123" s="369">
        <v>1018.8</v>
      </c>
      <c r="Q123" s="369">
        <v>1020.2607638888882</v>
      </c>
      <c r="R123" s="370">
        <v>7.1</v>
      </c>
      <c r="S123" s="371">
        <v>2.5</v>
      </c>
      <c r="T123" s="372">
        <v>0.9</v>
      </c>
      <c r="U123" s="283" t="s">
        <v>93</v>
      </c>
      <c r="V123" s="284"/>
      <c r="W123" s="45">
        <v>0</v>
      </c>
      <c r="X123" s="46">
        <v>0</v>
      </c>
      <c r="Y123" s="47">
        <v>0</v>
      </c>
      <c r="Z123" s="48">
        <v>0</v>
      </c>
      <c r="AA123" s="285" t="s">
        <v>233</v>
      </c>
      <c r="AB123" s="360"/>
      <c r="AG123" s="375"/>
    </row>
    <row r="124" spans="1:33" s="36" customFormat="1" x14ac:dyDescent="0.3">
      <c r="A124" s="41">
        <v>42491</v>
      </c>
      <c r="B124" s="68">
        <v>5</v>
      </c>
      <c r="C124" s="31">
        <v>23.1</v>
      </c>
      <c r="D124" s="31">
        <v>12.5</v>
      </c>
      <c r="E124" s="31">
        <v>24.2</v>
      </c>
      <c r="F124" s="31">
        <v>3.3</v>
      </c>
      <c r="G124" s="31">
        <f t="shared" ref="G124:G153" si="4">(B124+C124+2*D124)/4</f>
        <v>13.275</v>
      </c>
      <c r="H124" s="74">
        <v>13.6</v>
      </c>
      <c r="I124" s="68">
        <v>13.1</v>
      </c>
      <c r="J124" s="31">
        <v>3.2</v>
      </c>
      <c r="K124" s="74">
        <v>8.3357638888888896</v>
      </c>
      <c r="L124" s="126">
        <v>99</v>
      </c>
      <c r="M124" s="32">
        <v>35</v>
      </c>
      <c r="N124" s="121">
        <v>74.145833333333329</v>
      </c>
      <c r="O124" s="359">
        <v>1021.2</v>
      </c>
      <c r="P124" s="33">
        <v>1017.7</v>
      </c>
      <c r="Q124" s="33">
        <v>1019.5204861111108</v>
      </c>
      <c r="R124" s="123">
        <v>5.0999999999999996</v>
      </c>
      <c r="S124" s="122">
        <v>3</v>
      </c>
      <c r="T124" s="34">
        <v>1.1000000000000001</v>
      </c>
      <c r="U124" s="274" t="s">
        <v>93</v>
      </c>
      <c r="V124" s="286"/>
      <c r="W124" s="116">
        <v>0</v>
      </c>
      <c r="X124" s="117">
        <v>0</v>
      </c>
      <c r="Y124" s="118">
        <v>0</v>
      </c>
      <c r="Z124" s="124">
        <v>0</v>
      </c>
      <c r="AA124" s="276" t="s">
        <v>283</v>
      </c>
      <c r="AB124" s="35"/>
    </row>
    <row r="125" spans="1:33" s="19" customFormat="1" x14ac:dyDescent="0.3">
      <c r="A125" s="41">
        <v>42492</v>
      </c>
      <c r="B125" s="42">
        <v>13.1</v>
      </c>
      <c r="C125" s="14">
        <v>17.899999999999999</v>
      </c>
      <c r="D125" s="14">
        <v>13.2</v>
      </c>
      <c r="E125" s="14">
        <v>19</v>
      </c>
      <c r="F125" s="14">
        <v>9.9</v>
      </c>
      <c r="G125" s="14">
        <f t="shared" si="4"/>
        <v>14.35</v>
      </c>
      <c r="H125" s="71">
        <v>15.1</v>
      </c>
      <c r="I125" s="42">
        <v>13.6</v>
      </c>
      <c r="J125" s="14">
        <v>9.1</v>
      </c>
      <c r="K125" s="71">
        <v>11.303125000000001</v>
      </c>
      <c r="L125" s="75">
        <v>99</v>
      </c>
      <c r="M125" s="22">
        <v>67</v>
      </c>
      <c r="N125" s="72">
        <v>82.625</v>
      </c>
      <c r="O125" s="358">
        <v>1020.3</v>
      </c>
      <c r="P125" s="20">
        <v>1016.4</v>
      </c>
      <c r="Q125" s="20">
        <v>1018.430208333333</v>
      </c>
      <c r="R125" s="66">
        <v>8.8000000000000007</v>
      </c>
      <c r="S125" s="64">
        <v>4</v>
      </c>
      <c r="T125" s="23">
        <v>1.2</v>
      </c>
      <c r="U125" s="277" t="s">
        <v>285</v>
      </c>
      <c r="V125" s="278" t="s">
        <v>228</v>
      </c>
      <c r="W125" s="16">
        <v>0</v>
      </c>
      <c r="X125" s="17">
        <v>0</v>
      </c>
      <c r="Y125" s="18">
        <v>0</v>
      </c>
      <c r="Z125" s="44">
        <v>0</v>
      </c>
      <c r="AA125" s="279" t="s">
        <v>284</v>
      </c>
      <c r="AB125" s="27"/>
    </row>
    <row r="126" spans="1:33" s="19" customFormat="1" x14ac:dyDescent="0.3">
      <c r="A126" s="41">
        <v>42493</v>
      </c>
      <c r="B126" s="42">
        <v>12</v>
      </c>
      <c r="C126" s="14">
        <v>23.5</v>
      </c>
      <c r="D126" s="14">
        <v>14.8</v>
      </c>
      <c r="E126" s="14">
        <v>23.7</v>
      </c>
      <c r="F126" s="14">
        <v>9.6</v>
      </c>
      <c r="G126" s="14">
        <f t="shared" si="4"/>
        <v>16.274999999999999</v>
      </c>
      <c r="H126" s="71">
        <v>10.1</v>
      </c>
      <c r="I126" s="42">
        <v>14.9</v>
      </c>
      <c r="J126" s="14">
        <v>8.5</v>
      </c>
      <c r="K126" s="71">
        <v>10.746875000000001</v>
      </c>
      <c r="L126" s="75">
        <v>99</v>
      </c>
      <c r="M126" s="22">
        <v>40</v>
      </c>
      <c r="N126" s="72">
        <v>75.21875</v>
      </c>
      <c r="O126" s="358">
        <v>1016.7</v>
      </c>
      <c r="P126" s="20">
        <v>1010.5</v>
      </c>
      <c r="Q126" s="20">
        <v>1013.0927083333331</v>
      </c>
      <c r="R126" s="66">
        <v>7.1</v>
      </c>
      <c r="S126" s="64">
        <v>3.4</v>
      </c>
      <c r="T126" s="23">
        <v>0.6</v>
      </c>
      <c r="U126" s="277" t="s">
        <v>45</v>
      </c>
      <c r="V126" s="278" t="s">
        <v>220</v>
      </c>
      <c r="W126" s="16">
        <v>3.6</v>
      </c>
      <c r="X126" s="17">
        <v>0.3</v>
      </c>
      <c r="Y126" s="18">
        <v>0</v>
      </c>
      <c r="Z126" s="44">
        <v>0</v>
      </c>
      <c r="AA126" s="279" t="s">
        <v>222</v>
      </c>
      <c r="AB126" s="27"/>
    </row>
    <row r="127" spans="1:33" s="19" customFormat="1" x14ac:dyDescent="0.3">
      <c r="A127" s="41">
        <v>42494</v>
      </c>
      <c r="B127" s="42">
        <v>11.7</v>
      </c>
      <c r="C127" s="14">
        <v>21.6</v>
      </c>
      <c r="D127" s="14">
        <v>13</v>
      </c>
      <c r="E127" s="14">
        <v>22.6</v>
      </c>
      <c r="F127" s="14">
        <v>7.7</v>
      </c>
      <c r="G127" s="14">
        <f t="shared" si="4"/>
        <v>14.824999999999999</v>
      </c>
      <c r="H127" s="71">
        <v>15.3</v>
      </c>
      <c r="I127" s="42">
        <v>13.3</v>
      </c>
      <c r="J127" s="14">
        <v>4.9000000000000004</v>
      </c>
      <c r="K127" s="71">
        <v>8.5576388888888886</v>
      </c>
      <c r="L127" s="75">
        <v>99</v>
      </c>
      <c r="M127" s="22">
        <v>35</v>
      </c>
      <c r="N127" s="72">
        <v>67.979166666666671</v>
      </c>
      <c r="O127" s="358">
        <v>1021.3</v>
      </c>
      <c r="P127" s="20">
        <v>1013.5</v>
      </c>
      <c r="Q127" s="20">
        <v>1016.9461805555552</v>
      </c>
      <c r="R127" s="66">
        <v>8.8000000000000007</v>
      </c>
      <c r="S127" s="64">
        <v>4.3</v>
      </c>
      <c r="T127" s="23">
        <v>1.6</v>
      </c>
      <c r="U127" s="277" t="s">
        <v>93</v>
      </c>
      <c r="V127" s="280"/>
      <c r="W127" s="16">
        <v>0</v>
      </c>
      <c r="X127" s="17">
        <v>0</v>
      </c>
      <c r="Y127" s="18">
        <v>0</v>
      </c>
      <c r="Z127" s="44">
        <v>0</v>
      </c>
      <c r="AA127" s="279" t="s">
        <v>215</v>
      </c>
      <c r="AB127" s="27"/>
    </row>
    <row r="128" spans="1:33" s="19" customFormat="1" x14ac:dyDescent="0.3">
      <c r="A128" s="41">
        <v>42495</v>
      </c>
      <c r="B128" s="42">
        <v>11.9</v>
      </c>
      <c r="C128" s="14">
        <v>23.4</v>
      </c>
      <c r="D128" s="14">
        <v>10.199999999999999</v>
      </c>
      <c r="E128" s="14">
        <v>23.4</v>
      </c>
      <c r="F128" s="14">
        <v>8.6</v>
      </c>
      <c r="G128" s="14">
        <f t="shared" si="4"/>
        <v>13.924999999999999</v>
      </c>
      <c r="H128" s="71">
        <v>14.1</v>
      </c>
      <c r="I128" s="42">
        <v>14.1</v>
      </c>
      <c r="J128" s="14">
        <v>6.6</v>
      </c>
      <c r="K128" s="71">
        <v>10.562937062937063</v>
      </c>
      <c r="L128" s="75">
        <v>99</v>
      </c>
      <c r="M128" s="22">
        <v>46</v>
      </c>
      <c r="N128" s="72">
        <v>82.17832167832168</v>
      </c>
      <c r="O128" s="358">
        <v>1023.3</v>
      </c>
      <c r="P128" s="20">
        <v>1020.6</v>
      </c>
      <c r="Q128" s="20">
        <v>1022.1902097902099</v>
      </c>
      <c r="R128" s="66">
        <v>12.6</v>
      </c>
      <c r="S128" s="64">
        <v>6.6</v>
      </c>
      <c r="T128" s="23">
        <v>1.5</v>
      </c>
      <c r="U128" s="277" t="s">
        <v>93</v>
      </c>
      <c r="V128" s="280" t="s">
        <v>220</v>
      </c>
      <c r="W128" s="16">
        <v>32.4</v>
      </c>
      <c r="X128" s="17">
        <v>11</v>
      </c>
      <c r="Y128" s="18">
        <v>0</v>
      </c>
      <c r="Z128" s="44">
        <v>0</v>
      </c>
      <c r="AA128" s="279" t="s">
        <v>247</v>
      </c>
      <c r="AB128" s="27"/>
    </row>
    <row r="129" spans="1:28" s="19" customFormat="1" x14ac:dyDescent="0.3">
      <c r="A129" s="41">
        <v>42496</v>
      </c>
      <c r="B129" s="42">
        <v>6.4</v>
      </c>
      <c r="C129" s="14">
        <v>23.3</v>
      </c>
      <c r="D129" s="14">
        <v>13.3</v>
      </c>
      <c r="E129" s="14">
        <v>23.7</v>
      </c>
      <c r="F129" s="14">
        <v>5.6</v>
      </c>
      <c r="G129" s="14">
        <f t="shared" si="4"/>
        <v>14.075000000000001</v>
      </c>
      <c r="H129" s="71">
        <v>14.1</v>
      </c>
      <c r="I129" s="42">
        <v>10.4</v>
      </c>
      <c r="J129" s="14">
        <v>5.2</v>
      </c>
      <c r="K129" s="71">
        <v>6.5514970059880193</v>
      </c>
      <c r="L129" s="75">
        <v>99</v>
      </c>
      <c r="M129" s="22">
        <v>34</v>
      </c>
      <c r="N129" s="72">
        <v>67.892215568862269</v>
      </c>
      <c r="O129" s="358">
        <v>1022.2</v>
      </c>
      <c r="P129" s="20">
        <v>1011.7</v>
      </c>
      <c r="Q129" s="20">
        <v>1019.2736526946112</v>
      </c>
      <c r="R129" s="66">
        <v>8.5</v>
      </c>
      <c r="S129" s="64">
        <v>4.2</v>
      </c>
      <c r="T129" s="23">
        <v>1.4</v>
      </c>
      <c r="U129" s="277" t="s">
        <v>93</v>
      </c>
      <c r="V129" s="280"/>
      <c r="W129" s="16">
        <v>0</v>
      </c>
      <c r="X129" s="17">
        <v>0</v>
      </c>
      <c r="Y129" s="18">
        <v>0</v>
      </c>
      <c r="Z129" s="44">
        <v>0</v>
      </c>
      <c r="AA129" s="279" t="s">
        <v>279</v>
      </c>
      <c r="AB129" s="27"/>
    </row>
    <row r="130" spans="1:28" s="19" customFormat="1" x14ac:dyDescent="0.3">
      <c r="A130" s="41">
        <v>42497</v>
      </c>
      <c r="B130" s="42">
        <v>6.2</v>
      </c>
      <c r="C130" s="14">
        <v>19.5</v>
      </c>
      <c r="D130" s="14">
        <v>12.2</v>
      </c>
      <c r="E130" s="14">
        <v>19.899999999999999</v>
      </c>
      <c r="F130" s="14">
        <v>3.4</v>
      </c>
      <c r="G130" s="14">
        <f t="shared" si="4"/>
        <v>12.524999999999999</v>
      </c>
      <c r="H130" s="71">
        <v>12.6</v>
      </c>
      <c r="I130" s="42">
        <v>10.9</v>
      </c>
      <c r="J130" s="14">
        <v>3.3</v>
      </c>
      <c r="K130" s="71">
        <v>6.8447916666666693</v>
      </c>
      <c r="L130" s="75">
        <v>99</v>
      </c>
      <c r="M130" s="22">
        <v>43</v>
      </c>
      <c r="N130" s="72">
        <v>71.791666666666671</v>
      </c>
      <c r="O130" s="358">
        <v>1019.3</v>
      </c>
      <c r="P130" s="20">
        <v>1017.5</v>
      </c>
      <c r="Q130" s="20">
        <v>1018.450694444444</v>
      </c>
      <c r="R130" s="66">
        <v>9.9</v>
      </c>
      <c r="S130" s="64">
        <v>4.9000000000000004</v>
      </c>
      <c r="T130" s="23">
        <v>1.9</v>
      </c>
      <c r="U130" s="277" t="s">
        <v>93</v>
      </c>
      <c r="V130" s="280" t="s">
        <v>220</v>
      </c>
      <c r="W130" s="16">
        <v>3.6</v>
      </c>
      <c r="X130" s="17">
        <v>0.9</v>
      </c>
      <c r="Y130" s="18">
        <v>0</v>
      </c>
      <c r="Z130" s="44">
        <v>0</v>
      </c>
      <c r="AA130" s="279" t="s">
        <v>224</v>
      </c>
      <c r="AB130" s="27"/>
    </row>
    <row r="131" spans="1:28" s="19" customFormat="1" x14ac:dyDescent="0.3">
      <c r="A131" s="41">
        <v>42498</v>
      </c>
      <c r="B131" s="42">
        <v>7.1</v>
      </c>
      <c r="C131" s="14">
        <v>19.7</v>
      </c>
      <c r="D131" s="14">
        <v>11.2</v>
      </c>
      <c r="E131" s="14">
        <v>20.8</v>
      </c>
      <c r="F131" s="14">
        <v>6.4</v>
      </c>
      <c r="G131" s="14">
        <f t="shared" si="4"/>
        <v>12.299999999999999</v>
      </c>
      <c r="H131" s="71">
        <v>13.1</v>
      </c>
      <c r="I131" s="42">
        <v>13.4</v>
      </c>
      <c r="J131" s="14">
        <v>6.1</v>
      </c>
      <c r="K131" s="71">
        <v>9.7590277777777832</v>
      </c>
      <c r="L131" s="75">
        <v>99</v>
      </c>
      <c r="M131" s="22">
        <v>50</v>
      </c>
      <c r="N131" s="72">
        <v>82.149305555555557</v>
      </c>
      <c r="O131" s="358">
        <v>1020.8</v>
      </c>
      <c r="P131" s="20">
        <v>1017.7</v>
      </c>
      <c r="Q131" s="20">
        <v>1019.1072916666666</v>
      </c>
      <c r="R131" s="66">
        <v>6.5</v>
      </c>
      <c r="S131" s="64">
        <v>3.3</v>
      </c>
      <c r="T131" s="23">
        <v>1.2</v>
      </c>
      <c r="U131" s="277" t="s">
        <v>93</v>
      </c>
      <c r="V131" s="280" t="s">
        <v>220</v>
      </c>
      <c r="W131" s="16">
        <v>14.4</v>
      </c>
      <c r="X131" s="17">
        <v>1.6</v>
      </c>
      <c r="Y131" s="18">
        <v>0</v>
      </c>
      <c r="Z131" s="44">
        <v>0</v>
      </c>
      <c r="AA131" s="279" t="s">
        <v>299</v>
      </c>
      <c r="AB131" s="27"/>
    </row>
    <row r="132" spans="1:28" s="19" customFormat="1" ht="28.8" x14ac:dyDescent="0.3">
      <c r="A132" s="41">
        <v>42499</v>
      </c>
      <c r="B132" s="42">
        <v>7.4</v>
      </c>
      <c r="C132" s="14">
        <v>13.8</v>
      </c>
      <c r="D132" s="14">
        <v>11.7</v>
      </c>
      <c r="E132" s="14">
        <v>21.5</v>
      </c>
      <c r="F132" s="14">
        <v>6.9</v>
      </c>
      <c r="G132" s="14">
        <f t="shared" si="4"/>
        <v>11.15</v>
      </c>
      <c r="H132" s="71">
        <v>13</v>
      </c>
      <c r="I132" s="42">
        <v>14.4</v>
      </c>
      <c r="J132" s="14">
        <v>6.6</v>
      </c>
      <c r="K132" s="71">
        <v>9.7437500000000021</v>
      </c>
      <c r="L132" s="75">
        <v>99</v>
      </c>
      <c r="M132" s="22">
        <v>51</v>
      </c>
      <c r="N132" s="72">
        <v>82.625</v>
      </c>
      <c r="O132" s="358">
        <v>1022.3</v>
      </c>
      <c r="P132" s="20">
        <v>1020.3</v>
      </c>
      <c r="Q132" s="20">
        <v>1021.2243055555559</v>
      </c>
      <c r="R132" s="66">
        <v>6.1</v>
      </c>
      <c r="S132" s="64">
        <v>2.9</v>
      </c>
      <c r="T132" s="23">
        <v>1</v>
      </c>
      <c r="U132" s="277" t="s">
        <v>93</v>
      </c>
      <c r="V132" s="280" t="s">
        <v>271</v>
      </c>
      <c r="W132" s="16">
        <v>61.2</v>
      </c>
      <c r="X132" s="17">
        <v>8.5</v>
      </c>
      <c r="Y132" s="18">
        <v>0</v>
      </c>
      <c r="Z132" s="44">
        <v>0</v>
      </c>
      <c r="AA132" s="279" t="s">
        <v>302</v>
      </c>
      <c r="AB132" s="27"/>
    </row>
    <row r="133" spans="1:28" s="19" customFormat="1" x14ac:dyDescent="0.3">
      <c r="A133" s="41">
        <v>42500</v>
      </c>
      <c r="B133" s="42">
        <v>7.5</v>
      </c>
      <c r="C133" s="14">
        <v>22</v>
      </c>
      <c r="D133" s="14">
        <v>15.5</v>
      </c>
      <c r="E133" s="14">
        <v>23.5</v>
      </c>
      <c r="F133" s="14">
        <v>5.8</v>
      </c>
      <c r="G133" s="14">
        <f t="shared" si="4"/>
        <v>15.125</v>
      </c>
      <c r="H133" s="71">
        <v>14.3</v>
      </c>
      <c r="I133" s="42">
        <v>14.2</v>
      </c>
      <c r="J133" s="14">
        <v>5.7</v>
      </c>
      <c r="K133" s="71">
        <v>8.6607638888888872</v>
      </c>
      <c r="L133" s="75">
        <v>99</v>
      </c>
      <c r="M133" s="22">
        <v>38</v>
      </c>
      <c r="N133" s="72">
        <v>73.854166666666671</v>
      </c>
      <c r="O133" s="358">
        <v>1022.6</v>
      </c>
      <c r="P133" s="20">
        <v>1016.2</v>
      </c>
      <c r="Q133" s="20">
        <v>1019.7989583333336</v>
      </c>
      <c r="R133" s="66">
        <v>5.8</v>
      </c>
      <c r="S133" s="64">
        <v>3.1</v>
      </c>
      <c r="T133" s="23">
        <v>1</v>
      </c>
      <c r="U133" s="277" t="s">
        <v>89</v>
      </c>
      <c r="V133" s="280"/>
      <c r="W133" s="16">
        <v>0</v>
      </c>
      <c r="X133" s="17">
        <v>0</v>
      </c>
      <c r="Y133" s="18">
        <v>0</v>
      </c>
      <c r="Z133" s="44">
        <v>0</v>
      </c>
      <c r="AA133" s="279" t="s">
        <v>279</v>
      </c>
      <c r="AB133" s="27"/>
    </row>
    <row r="134" spans="1:28" s="19" customFormat="1" x14ac:dyDescent="0.3">
      <c r="A134" s="41">
        <v>42501</v>
      </c>
      <c r="B134" s="42">
        <v>9.4</v>
      </c>
      <c r="C134" s="14">
        <v>24.5</v>
      </c>
      <c r="D134" s="14">
        <v>13.3</v>
      </c>
      <c r="E134" s="14">
        <v>25.5</v>
      </c>
      <c r="F134" s="14">
        <v>6.9</v>
      </c>
      <c r="G134" s="14">
        <f t="shared" si="4"/>
        <v>15.125</v>
      </c>
      <c r="H134" s="71">
        <v>14.9</v>
      </c>
      <c r="I134" s="42">
        <v>15.4</v>
      </c>
      <c r="J134" s="14">
        <v>6.6</v>
      </c>
      <c r="K134" s="71">
        <v>10.815972222222227</v>
      </c>
      <c r="L134" s="75">
        <v>99</v>
      </c>
      <c r="M134" s="22">
        <v>37</v>
      </c>
      <c r="N134" s="72">
        <v>79.527777777777771</v>
      </c>
      <c r="O134" s="358">
        <v>1016.7</v>
      </c>
      <c r="P134" s="20">
        <v>1010.3</v>
      </c>
      <c r="Q134" s="20">
        <v>1013.7510416666659</v>
      </c>
      <c r="R134" s="66">
        <v>7.1</v>
      </c>
      <c r="S134" s="64">
        <v>4.0999999999999996</v>
      </c>
      <c r="T134" s="23">
        <v>0.8</v>
      </c>
      <c r="U134" s="277" t="s">
        <v>44</v>
      </c>
      <c r="V134" s="280" t="s">
        <v>271</v>
      </c>
      <c r="W134" s="16">
        <v>75.599999999999994</v>
      </c>
      <c r="X134" s="17">
        <v>20.100000000000001</v>
      </c>
      <c r="Y134" s="18">
        <v>0</v>
      </c>
      <c r="Z134" s="44">
        <v>0</v>
      </c>
      <c r="AA134" s="279" t="s">
        <v>304</v>
      </c>
      <c r="AB134" s="27"/>
    </row>
    <row r="135" spans="1:28" s="19" customFormat="1" ht="28.8" x14ac:dyDescent="0.3">
      <c r="A135" s="41">
        <v>42502</v>
      </c>
      <c r="B135" s="42">
        <v>7.9</v>
      </c>
      <c r="C135" s="14">
        <v>25.1</v>
      </c>
      <c r="D135" s="14">
        <v>15.8</v>
      </c>
      <c r="E135" s="14">
        <v>25.9</v>
      </c>
      <c r="F135" s="14">
        <v>7</v>
      </c>
      <c r="G135" s="14">
        <f t="shared" si="4"/>
        <v>16.149999999999999</v>
      </c>
      <c r="H135" s="71">
        <v>16.100000000000001</v>
      </c>
      <c r="I135" s="42">
        <v>15.3</v>
      </c>
      <c r="J135" s="14">
        <v>6.6</v>
      </c>
      <c r="K135" s="71">
        <v>10.053472222222222</v>
      </c>
      <c r="L135" s="75">
        <v>99</v>
      </c>
      <c r="M135" s="22">
        <v>35</v>
      </c>
      <c r="N135" s="72">
        <v>73.118055555555557</v>
      </c>
      <c r="O135" s="358">
        <v>1010.5</v>
      </c>
      <c r="P135" s="20">
        <v>1000.3</v>
      </c>
      <c r="Q135" s="20">
        <v>1005.4791666666661</v>
      </c>
      <c r="R135" s="66">
        <v>5.0999999999999996</v>
      </c>
      <c r="S135" s="64">
        <v>2.7</v>
      </c>
      <c r="T135" s="23">
        <v>0.9</v>
      </c>
      <c r="U135" s="277" t="s">
        <v>89</v>
      </c>
      <c r="V135" s="280" t="s">
        <v>220</v>
      </c>
      <c r="W135" s="16">
        <v>7.2</v>
      </c>
      <c r="X135" s="17">
        <v>4</v>
      </c>
      <c r="Y135" s="18">
        <v>0</v>
      </c>
      <c r="Z135" s="44">
        <v>0</v>
      </c>
      <c r="AA135" s="279" t="s">
        <v>305</v>
      </c>
      <c r="AB135" s="27"/>
    </row>
    <row r="136" spans="1:28" s="19" customFormat="1" ht="28.8" x14ac:dyDescent="0.3">
      <c r="A136" s="41">
        <v>42503</v>
      </c>
      <c r="B136" s="42">
        <v>10.6</v>
      </c>
      <c r="C136" s="14">
        <v>17.3</v>
      </c>
      <c r="D136" s="14">
        <v>13</v>
      </c>
      <c r="E136" s="14">
        <v>20.100000000000001</v>
      </c>
      <c r="F136" s="14">
        <v>8.6</v>
      </c>
      <c r="G136" s="14">
        <f t="shared" si="4"/>
        <v>13.475</v>
      </c>
      <c r="H136" s="71">
        <v>13.4</v>
      </c>
      <c r="I136" s="42">
        <v>15.7</v>
      </c>
      <c r="J136" s="14">
        <v>8.5</v>
      </c>
      <c r="K136" s="71">
        <v>12.008362369337982</v>
      </c>
      <c r="L136" s="75">
        <v>99</v>
      </c>
      <c r="M136" s="22">
        <v>67</v>
      </c>
      <c r="N136" s="72">
        <v>91.947735191637634</v>
      </c>
      <c r="O136" s="358">
        <v>1000.3</v>
      </c>
      <c r="P136" s="20">
        <v>996.2</v>
      </c>
      <c r="Q136" s="20">
        <v>997.33972125435605</v>
      </c>
      <c r="R136" s="66">
        <v>6.1</v>
      </c>
      <c r="S136" s="64">
        <v>3.4</v>
      </c>
      <c r="T136" s="23">
        <v>1</v>
      </c>
      <c r="U136" s="277" t="s">
        <v>89</v>
      </c>
      <c r="V136" s="281" t="s">
        <v>220</v>
      </c>
      <c r="W136" s="24">
        <v>14.4</v>
      </c>
      <c r="X136" s="25">
        <v>5.5</v>
      </c>
      <c r="Y136" s="26">
        <v>0</v>
      </c>
      <c r="Z136" s="28">
        <v>0</v>
      </c>
      <c r="AA136" s="282" t="s">
        <v>310</v>
      </c>
      <c r="AB136" s="27"/>
    </row>
    <row r="137" spans="1:28" s="19" customFormat="1" x14ac:dyDescent="0.3">
      <c r="A137" s="41">
        <v>42504</v>
      </c>
      <c r="B137" s="42">
        <v>11.3</v>
      </c>
      <c r="C137" s="14">
        <v>14.9</v>
      </c>
      <c r="D137" s="14">
        <v>13.8</v>
      </c>
      <c r="E137" s="14">
        <v>15.1</v>
      </c>
      <c r="F137" s="14">
        <v>10.4</v>
      </c>
      <c r="G137" s="14">
        <f t="shared" si="4"/>
        <v>13.450000000000001</v>
      </c>
      <c r="H137" s="71">
        <v>12.9</v>
      </c>
      <c r="I137" s="42">
        <v>14.3</v>
      </c>
      <c r="J137" s="14">
        <v>10.3</v>
      </c>
      <c r="K137" s="71">
        <v>12.445486111111121</v>
      </c>
      <c r="L137" s="75">
        <v>99</v>
      </c>
      <c r="M137" s="22">
        <v>91</v>
      </c>
      <c r="N137" s="72">
        <v>96.71875</v>
      </c>
      <c r="O137" s="358">
        <v>1004.6</v>
      </c>
      <c r="P137" s="20">
        <v>997</v>
      </c>
      <c r="Q137" s="20">
        <v>999.30659722222174</v>
      </c>
      <c r="R137" s="66">
        <v>4.0999999999999996</v>
      </c>
      <c r="S137" s="64">
        <v>2.2999999999999998</v>
      </c>
      <c r="T137" s="23">
        <v>0.7</v>
      </c>
      <c r="U137" s="277" t="s">
        <v>43</v>
      </c>
      <c r="V137" s="281" t="s">
        <v>220</v>
      </c>
      <c r="W137" s="24">
        <v>7.2</v>
      </c>
      <c r="X137" s="25">
        <v>17.100000000000001</v>
      </c>
      <c r="Y137" s="26">
        <v>0</v>
      </c>
      <c r="Z137" s="28">
        <v>0</v>
      </c>
      <c r="AA137" s="282" t="s">
        <v>218</v>
      </c>
      <c r="AB137" s="27"/>
    </row>
    <row r="138" spans="1:28" s="19" customFormat="1" x14ac:dyDescent="0.3">
      <c r="A138" s="41">
        <v>42505</v>
      </c>
      <c r="B138" s="42">
        <v>11</v>
      </c>
      <c r="C138" s="14">
        <v>16.600000000000001</v>
      </c>
      <c r="D138" s="14">
        <v>10.9</v>
      </c>
      <c r="E138" s="14">
        <v>17.100000000000001</v>
      </c>
      <c r="F138" s="14">
        <v>8.6</v>
      </c>
      <c r="G138" s="14">
        <f t="shared" si="4"/>
        <v>12.350000000000001</v>
      </c>
      <c r="H138" s="71">
        <v>12.7</v>
      </c>
      <c r="I138" s="42">
        <v>10.9</v>
      </c>
      <c r="J138" s="14">
        <v>3.4</v>
      </c>
      <c r="K138" s="71">
        <v>7.570138888888887</v>
      </c>
      <c r="L138" s="75">
        <v>99</v>
      </c>
      <c r="M138" s="22">
        <v>50</v>
      </c>
      <c r="N138" s="72">
        <v>73.135416666666671</v>
      </c>
      <c r="O138" s="358">
        <v>1015.1</v>
      </c>
      <c r="P138" s="20">
        <v>1004.6</v>
      </c>
      <c r="Q138" s="20">
        <v>1011.1493055555552</v>
      </c>
      <c r="R138" s="66">
        <v>5.4</v>
      </c>
      <c r="S138" s="64">
        <v>2.6</v>
      </c>
      <c r="T138" s="23">
        <v>1.1000000000000001</v>
      </c>
      <c r="U138" s="277" t="s">
        <v>46</v>
      </c>
      <c r="V138" s="281"/>
      <c r="W138" s="24">
        <v>0</v>
      </c>
      <c r="X138" s="25">
        <v>0</v>
      </c>
      <c r="Y138" s="26">
        <v>0</v>
      </c>
      <c r="Z138" s="28">
        <v>0</v>
      </c>
      <c r="AA138" s="282" t="s">
        <v>218</v>
      </c>
      <c r="AB138" s="27"/>
    </row>
    <row r="139" spans="1:28" s="19" customFormat="1" x14ac:dyDescent="0.3">
      <c r="A139" s="41">
        <v>42506</v>
      </c>
      <c r="B139" s="42">
        <v>7</v>
      </c>
      <c r="C139" s="14">
        <v>18.399999999999999</v>
      </c>
      <c r="D139" s="14">
        <v>8.8000000000000007</v>
      </c>
      <c r="E139" s="14">
        <v>18.8</v>
      </c>
      <c r="F139" s="14">
        <v>3.6</v>
      </c>
      <c r="G139" s="14">
        <f t="shared" si="4"/>
        <v>10.75</v>
      </c>
      <c r="H139" s="71">
        <v>10.9</v>
      </c>
      <c r="I139" s="42">
        <v>7.3</v>
      </c>
      <c r="J139" s="14">
        <v>2.9</v>
      </c>
      <c r="K139" s="71">
        <v>5.6256944444444503</v>
      </c>
      <c r="L139" s="75">
        <v>99</v>
      </c>
      <c r="M139" s="22">
        <v>40</v>
      </c>
      <c r="N139" s="72">
        <v>72.892361111111114</v>
      </c>
      <c r="O139" s="358">
        <v>1017.7</v>
      </c>
      <c r="P139" s="20">
        <v>1014.9</v>
      </c>
      <c r="Q139" s="20">
        <v>1016.4701388888884</v>
      </c>
      <c r="R139" s="66">
        <v>5.4</v>
      </c>
      <c r="S139" s="64">
        <v>3.4</v>
      </c>
      <c r="T139" s="23">
        <v>0.9</v>
      </c>
      <c r="U139" s="277" t="s">
        <v>99</v>
      </c>
      <c r="V139" s="281" t="s">
        <v>228</v>
      </c>
      <c r="W139" s="24">
        <v>0</v>
      </c>
      <c r="X139" s="25">
        <v>0</v>
      </c>
      <c r="Y139" s="26">
        <v>0</v>
      </c>
      <c r="Z139" s="28">
        <v>0</v>
      </c>
      <c r="AA139" s="282" t="s">
        <v>222</v>
      </c>
      <c r="AB139" s="27"/>
    </row>
    <row r="140" spans="1:28" s="19" customFormat="1" x14ac:dyDescent="0.3">
      <c r="A140" s="41">
        <v>42507</v>
      </c>
      <c r="B140" s="42">
        <v>6.3</v>
      </c>
      <c r="C140" s="14">
        <v>10.1</v>
      </c>
      <c r="D140" s="14">
        <v>8</v>
      </c>
      <c r="E140" s="14">
        <v>15.5</v>
      </c>
      <c r="F140" s="14">
        <v>4.5999999999999996</v>
      </c>
      <c r="G140" s="14">
        <f t="shared" si="4"/>
        <v>8.1</v>
      </c>
      <c r="H140" s="71">
        <v>8.9</v>
      </c>
      <c r="I140" s="42">
        <v>10.199999999999999</v>
      </c>
      <c r="J140" s="14">
        <v>4.3</v>
      </c>
      <c r="K140" s="71">
        <v>6.7072916666666655</v>
      </c>
      <c r="L140" s="75">
        <v>99</v>
      </c>
      <c r="M140" s="22">
        <v>54</v>
      </c>
      <c r="N140" s="72">
        <v>86.90625</v>
      </c>
      <c r="O140" s="358">
        <v>1015.2</v>
      </c>
      <c r="P140" s="20">
        <v>1017.4</v>
      </c>
      <c r="Q140" s="20">
        <v>1016.4753472222221</v>
      </c>
      <c r="R140" s="66">
        <v>5.8</v>
      </c>
      <c r="S140" s="64">
        <v>3.2</v>
      </c>
      <c r="T140" s="23">
        <v>0.9</v>
      </c>
      <c r="U140" s="277" t="s">
        <v>44</v>
      </c>
      <c r="V140" s="281" t="s">
        <v>223</v>
      </c>
      <c r="W140" s="24">
        <v>21.6</v>
      </c>
      <c r="X140" s="25">
        <v>4.2</v>
      </c>
      <c r="Y140" s="26">
        <v>0</v>
      </c>
      <c r="Z140" s="28">
        <v>0</v>
      </c>
      <c r="AA140" s="282" t="s">
        <v>284</v>
      </c>
      <c r="AB140" s="27"/>
    </row>
    <row r="141" spans="1:28" s="19" customFormat="1" x14ac:dyDescent="0.3">
      <c r="A141" s="41">
        <v>42508</v>
      </c>
      <c r="B141" s="42">
        <v>6.8</v>
      </c>
      <c r="C141" s="14">
        <v>15.1</v>
      </c>
      <c r="D141" s="14">
        <v>8.4</v>
      </c>
      <c r="E141" s="14">
        <v>15.8</v>
      </c>
      <c r="F141" s="14">
        <v>6.2</v>
      </c>
      <c r="G141" s="14">
        <f t="shared" si="4"/>
        <v>9.6750000000000007</v>
      </c>
      <c r="H141" s="71">
        <v>9.4</v>
      </c>
      <c r="I141" s="42">
        <v>10.3</v>
      </c>
      <c r="J141" s="14">
        <v>5.8</v>
      </c>
      <c r="K141" s="71">
        <v>7.2704861111111132</v>
      </c>
      <c r="L141" s="75">
        <v>99</v>
      </c>
      <c r="M141" s="22">
        <v>61</v>
      </c>
      <c r="N141" s="72">
        <v>87.802083333333329</v>
      </c>
      <c r="O141" s="358">
        <v>1017.1</v>
      </c>
      <c r="P141" s="20">
        <v>1014.5</v>
      </c>
      <c r="Q141" s="20">
        <v>1015.6583333333326</v>
      </c>
      <c r="R141" s="66">
        <v>4.4000000000000004</v>
      </c>
      <c r="S141" s="64">
        <v>1.7</v>
      </c>
      <c r="T141" s="23">
        <v>0.6</v>
      </c>
      <c r="U141" s="277" t="s">
        <v>45</v>
      </c>
      <c r="V141" s="281" t="s">
        <v>220</v>
      </c>
      <c r="W141" s="24">
        <v>7.2</v>
      </c>
      <c r="X141" s="25">
        <v>5.3</v>
      </c>
      <c r="Y141" s="26">
        <v>0</v>
      </c>
      <c r="Z141" s="28">
        <v>0</v>
      </c>
      <c r="AA141" s="282" t="s">
        <v>218</v>
      </c>
      <c r="AB141" s="27"/>
    </row>
    <row r="142" spans="1:28" s="19" customFormat="1" x14ac:dyDescent="0.3">
      <c r="A142" s="41">
        <v>42509</v>
      </c>
      <c r="B142" s="42">
        <v>6.5</v>
      </c>
      <c r="C142" s="14">
        <v>17.7</v>
      </c>
      <c r="D142" s="14">
        <v>11.1</v>
      </c>
      <c r="E142" s="14">
        <v>19.100000000000001</v>
      </c>
      <c r="F142" s="14">
        <v>4.4000000000000004</v>
      </c>
      <c r="G142" s="14">
        <f t="shared" si="4"/>
        <v>11.6</v>
      </c>
      <c r="H142" s="71">
        <v>11.3</v>
      </c>
      <c r="I142" s="42">
        <v>11.3</v>
      </c>
      <c r="J142" s="14">
        <v>4.3</v>
      </c>
      <c r="K142" s="71">
        <v>7.7133802816901387</v>
      </c>
      <c r="L142" s="75">
        <v>99</v>
      </c>
      <c r="M142" s="22">
        <v>49</v>
      </c>
      <c r="N142" s="72">
        <v>80.883802816901408</v>
      </c>
      <c r="O142" s="358">
        <v>1016.8</v>
      </c>
      <c r="P142" s="20">
        <v>1014.4</v>
      </c>
      <c r="Q142" s="20">
        <v>1015.4136842105257</v>
      </c>
      <c r="R142" s="66">
        <v>5.8</v>
      </c>
      <c r="S142" s="64">
        <v>3.4</v>
      </c>
      <c r="T142" s="23">
        <v>1.3</v>
      </c>
      <c r="U142" s="277" t="s">
        <v>89</v>
      </c>
      <c r="V142" s="281"/>
      <c r="W142" s="24">
        <v>0</v>
      </c>
      <c r="X142" s="25">
        <v>0</v>
      </c>
      <c r="Y142" s="26">
        <v>0</v>
      </c>
      <c r="Z142" s="28">
        <v>0</v>
      </c>
      <c r="AA142" s="282" t="s">
        <v>224</v>
      </c>
      <c r="AB142" s="27"/>
    </row>
    <row r="143" spans="1:28" s="19" customFormat="1" x14ac:dyDescent="0.3">
      <c r="A143" s="41">
        <v>42510</v>
      </c>
      <c r="B143" s="42">
        <v>6</v>
      </c>
      <c r="C143" s="14">
        <v>23.5</v>
      </c>
      <c r="D143" s="14">
        <v>13.5</v>
      </c>
      <c r="E143" s="14">
        <v>24.2</v>
      </c>
      <c r="F143" s="14">
        <v>4</v>
      </c>
      <c r="G143" s="14">
        <f t="shared" si="4"/>
        <v>14.125</v>
      </c>
      <c r="H143" s="71">
        <v>13.8</v>
      </c>
      <c r="I143" s="42">
        <v>13.3</v>
      </c>
      <c r="J143" s="14">
        <v>3.9</v>
      </c>
      <c r="K143" s="71">
        <v>7.8849122807017569</v>
      </c>
      <c r="L143" s="75">
        <v>99</v>
      </c>
      <c r="M143" s="22">
        <v>34</v>
      </c>
      <c r="N143" s="72">
        <v>72.9719298245614</v>
      </c>
      <c r="O143" s="358">
        <v>1019.4</v>
      </c>
      <c r="P143" s="20">
        <v>1016.3</v>
      </c>
      <c r="Q143" s="20">
        <v>1017.5477192982463</v>
      </c>
      <c r="R143" s="66">
        <v>7.8</v>
      </c>
      <c r="S143" s="64">
        <v>2.9</v>
      </c>
      <c r="T143" s="23">
        <v>1.1000000000000001</v>
      </c>
      <c r="U143" s="277" t="s">
        <v>100</v>
      </c>
      <c r="V143" s="281"/>
      <c r="W143" s="24">
        <v>0</v>
      </c>
      <c r="X143" s="25">
        <v>0</v>
      </c>
      <c r="Y143" s="26">
        <v>0</v>
      </c>
      <c r="Z143" s="28">
        <v>0</v>
      </c>
      <c r="AA143" s="282" t="s">
        <v>233</v>
      </c>
      <c r="AB143" s="27"/>
    </row>
    <row r="144" spans="1:28" s="19" customFormat="1" x14ac:dyDescent="0.3">
      <c r="A144" s="41">
        <v>42511</v>
      </c>
      <c r="B144" s="42">
        <v>7.7</v>
      </c>
      <c r="C144" s="14">
        <v>22.5</v>
      </c>
      <c r="D144" s="14">
        <v>14.1</v>
      </c>
      <c r="E144" s="14">
        <v>25.1</v>
      </c>
      <c r="F144" s="14">
        <v>3.7</v>
      </c>
      <c r="G144" s="14">
        <f t="shared" si="4"/>
        <v>14.6</v>
      </c>
      <c r="H144" s="71">
        <v>14.8</v>
      </c>
      <c r="I144" s="42">
        <v>14.9</v>
      </c>
      <c r="J144" s="14">
        <v>3.6</v>
      </c>
      <c r="K144" s="71">
        <v>9.9090277777777871</v>
      </c>
      <c r="L144" s="75">
        <v>99</v>
      </c>
      <c r="M144" s="22">
        <v>41</v>
      </c>
      <c r="N144" s="72">
        <v>76.586805555555557</v>
      </c>
      <c r="O144" s="358">
        <v>1021.1</v>
      </c>
      <c r="P144" s="20">
        <v>1018.9</v>
      </c>
      <c r="Q144" s="20">
        <v>1019.9857638888892</v>
      </c>
      <c r="R144" s="66">
        <v>3.4</v>
      </c>
      <c r="S144" s="64">
        <v>1.9</v>
      </c>
      <c r="T144" s="23">
        <v>0.6</v>
      </c>
      <c r="U144" s="277" t="s">
        <v>100</v>
      </c>
      <c r="V144" s="281" t="s">
        <v>228</v>
      </c>
      <c r="W144" s="24">
        <v>0</v>
      </c>
      <c r="X144" s="25">
        <v>0</v>
      </c>
      <c r="Y144" s="26">
        <v>0</v>
      </c>
      <c r="Z144" s="28">
        <v>0</v>
      </c>
      <c r="AA144" s="282" t="s">
        <v>237</v>
      </c>
      <c r="AB144" s="27"/>
    </row>
    <row r="145" spans="1:33" s="19" customFormat="1" x14ac:dyDescent="0.3">
      <c r="A145" s="41">
        <v>42512</v>
      </c>
      <c r="B145" s="42">
        <v>16.8</v>
      </c>
      <c r="C145" s="14">
        <v>25.8</v>
      </c>
      <c r="D145" s="14">
        <v>17</v>
      </c>
      <c r="E145" s="14">
        <v>26.5</v>
      </c>
      <c r="F145" s="14">
        <v>7.9</v>
      </c>
      <c r="G145" s="14">
        <f t="shared" si="4"/>
        <v>19.149999999999999</v>
      </c>
      <c r="H145" s="71">
        <v>17.5</v>
      </c>
      <c r="I145" s="42">
        <v>16.100000000000001</v>
      </c>
      <c r="J145" s="14">
        <v>7.5</v>
      </c>
      <c r="K145" s="71">
        <v>11.256597222222222</v>
      </c>
      <c r="L145" s="75">
        <v>99</v>
      </c>
      <c r="M145" s="22">
        <v>37</v>
      </c>
      <c r="N145" s="72">
        <v>72.395833333333329</v>
      </c>
      <c r="O145" s="358">
        <v>1021.1</v>
      </c>
      <c r="P145" s="20">
        <v>1016.3</v>
      </c>
      <c r="Q145" s="20">
        <v>1018.9993055555553</v>
      </c>
      <c r="R145" s="66">
        <v>6.1</v>
      </c>
      <c r="S145" s="64">
        <v>2.7</v>
      </c>
      <c r="T145" s="23">
        <v>1.2</v>
      </c>
      <c r="U145" s="277" t="s">
        <v>89</v>
      </c>
      <c r="V145" s="281"/>
      <c r="W145" s="24">
        <v>0</v>
      </c>
      <c r="X145" s="25">
        <v>0</v>
      </c>
      <c r="Y145" s="26">
        <v>0</v>
      </c>
      <c r="Z145" s="28">
        <v>0</v>
      </c>
      <c r="AA145" s="282" t="s">
        <v>224</v>
      </c>
      <c r="AB145" s="27"/>
    </row>
    <row r="146" spans="1:33" s="19" customFormat="1" ht="28.8" x14ac:dyDescent="0.3">
      <c r="A146" s="41">
        <v>42513</v>
      </c>
      <c r="B146" s="42">
        <v>10</v>
      </c>
      <c r="C146" s="14">
        <v>26.2</v>
      </c>
      <c r="D146" s="14">
        <v>17</v>
      </c>
      <c r="E146" s="14">
        <v>26.7</v>
      </c>
      <c r="F146" s="14">
        <v>7.7</v>
      </c>
      <c r="G146" s="14">
        <f t="shared" si="4"/>
        <v>17.55</v>
      </c>
      <c r="H146" s="71">
        <v>18.100000000000001</v>
      </c>
      <c r="I146" s="42">
        <v>16.5</v>
      </c>
      <c r="J146" s="14">
        <v>7.3</v>
      </c>
      <c r="K146" s="71">
        <v>12.052430555555555</v>
      </c>
      <c r="L146" s="75">
        <v>99</v>
      </c>
      <c r="M146" s="22">
        <v>40</v>
      </c>
      <c r="N146" s="72">
        <v>72.805555555555557</v>
      </c>
      <c r="O146" s="358">
        <v>1016.9</v>
      </c>
      <c r="P146" s="20">
        <v>1010.1</v>
      </c>
      <c r="Q146" s="20">
        <v>1013.8000000000011</v>
      </c>
      <c r="R146" s="66">
        <v>8.1999999999999993</v>
      </c>
      <c r="S146" s="64">
        <v>3.9</v>
      </c>
      <c r="T146" s="23">
        <v>1.4</v>
      </c>
      <c r="U146" s="277" t="s">
        <v>89</v>
      </c>
      <c r="V146" s="281"/>
      <c r="W146" s="24">
        <v>0</v>
      </c>
      <c r="X146" s="25">
        <v>0</v>
      </c>
      <c r="Y146" s="26">
        <v>0</v>
      </c>
      <c r="Z146" s="28">
        <v>0</v>
      </c>
      <c r="AA146" s="282" t="s">
        <v>311</v>
      </c>
      <c r="AB146" s="27"/>
    </row>
    <row r="147" spans="1:33" s="19" customFormat="1" x14ac:dyDescent="0.3">
      <c r="A147" s="41">
        <v>42514</v>
      </c>
      <c r="B147" s="42">
        <v>19.399999999999999</v>
      </c>
      <c r="C147" s="14">
        <v>25.8</v>
      </c>
      <c r="D147" s="14">
        <v>20.100000000000001</v>
      </c>
      <c r="E147" s="14">
        <v>28.7</v>
      </c>
      <c r="F147" s="14">
        <v>8.4</v>
      </c>
      <c r="G147" s="14">
        <f t="shared" si="4"/>
        <v>21.35</v>
      </c>
      <c r="H147" s="71">
        <v>18.600000000000001</v>
      </c>
      <c r="I147" s="42">
        <v>18.899999999999999</v>
      </c>
      <c r="J147" s="14">
        <v>8.3000000000000007</v>
      </c>
      <c r="K147" s="71">
        <v>13.016724738675951</v>
      </c>
      <c r="L147" s="75">
        <v>99</v>
      </c>
      <c r="M147" s="22">
        <v>39</v>
      </c>
      <c r="N147" s="72">
        <v>72.905923344947738</v>
      </c>
      <c r="O147" s="358">
        <v>1010.3</v>
      </c>
      <c r="P147" s="20">
        <v>1003.8</v>
      </c>
      <c r="Q147" s="20">
        <v>1006.4694444444444</v>
      </c>
      <c r="R147" s="66">
        <v>9.5</v>
      </c>
      <c r="S147" s="64">
        <v>4.5</v>
      </c>
      <c r="T147" s="23">
        <v>1.1000000000000001</v>
      </c>
      <c r="U147" s="277" t="s">
        <v>46</v>
      </c>
      <c r="V147" s="281"/>
      <c r="W147" s="24">
        <v>0</v>
      </c>
      <c r="X147" s="25">
        <v>0</v>
      </c>
      <c r="Y147" s="26">
        <v>0</v>
      </c>
      <c r="Z147" s="28">
        <v>0</v>
      </c>
      <c r="AA147" s="282" t="s">
        <v>224</v>
      </c>
      <c r="AB147" s="27"/>
    </row>
    <row r="148" spans="1:33" s="19" customFormat="1" x14ac:dyDescent="0.3">
      <c r="A148" s="41">
        <v>42515</v>
      </c>
      <c r="B148" s="42">
        <v>12</v>
      </c>
      <c r="C148" s="14">
        <v>22.6</v>
      </c>
      <c r="D148" s="14">
        <v>13.5</v>
      </c>
      <c r="E148" s="14">
        <v>23.6</v>
      </c>
      <c r="F148" s="14">
        <v>9.8000000000000007</v>
      </c>
      <c r="G148" s="14">
        <f t="shared" si="4"/>
        <v>15.4</v>
      </c>
      <c r="H148" s="71">
        <v>15.8</v>
      </c>
      <c r="I148" s="42">
        <v>15.5</v>
      </c>
      <c r="J148" s="14">
        <v>9.1</v>
      </c>
      <c r="K148" s="71">
        <v>12.215547703180208</v>
      </c>
      <c r="L148" s="75">
        <v>99</v>
      </c>
      <c r="M148" s="22">
        <v>50</v>
      </c>
      <c r="N148" s="72">
        <v>80.908127208480565</v>
      </c>
      <c r="O148" s="358">
        <v>1012.4</v>
      </c>
      <c r="P148" s="20">
        <v>1005.5</v>
      </c>
      <c r="Q148" s="20">
        <v>1008.9455830388691</v>
      </c>
      <c r="R148" s="66">
        <v>7.8</v>
      </c>
      <c r="S148" s="64">
        <v>4</v>
      </c>
      <c r="T148" s="23">
        <v>1.2</v>
      </c>
      <c r="U148" s="277" t="s">
        <v>100</v>
      </c>
      <c r="V148" s="281" t="s">
        <v>220</v>
      </c>
      <c r="W148" s="24">
        <v>7.2</v>
      </c>
      <c r="X148" s="25">
        <v>2</v>
      </c>
      <c r="Y148" s="26">
        <v>0</v>
      </c>
      <c r="Z148" s="28">
        <v>0</v>
      </c>
      <c r="AA148" s="282" t="s">
        <v>316</v>
      </c>
      <c r="AB148" s="27"/>
    </row>
    <row r="149" spans="1:33" s="19" customFormat="1" x14ac:dyDescent="0.3">
      <c r="A149" s="41">
        <v>42516</v>
      </c>
      <c r="B149" s="42">
        <v>10.6</v>
      </c>
      <c r="C149" s="14">
        <v>24.3</v>
      </c>
      <c r="D149" s="14">
        <v>17.8</v>
      </c>
      <c r="E149" s="14">
        <v>25.8</v>
      </c>
      <c r="F149" s="14">
        <v>7.1</v>
      </c>
      <c r="G149" s="14">
        <f t="shared" si="4"/>
        <v>17.625</v>
      </c>
      <c r="H149" s="71">
        <v>16.5</v>
      </c>
      <c r="I149" s="42">
        <v>16.899999999999999</v>
      </c>
      <c r="J149" s="14">
        <v>6.7</v>
      </c>
      <c r="K149" s="71">
        <v>12.644912280701762</v>
      </c>
      <c r="L149" s="75">
        <v>99</v>
      </c>
      <c r="M149" s="22">
        <v>48</v>
      </c>
      <c r="N149" s="72">
        <v>79.642361111111114</v>
      </c>
      <c r="O149" s="358">
        <v>1018.3</v>
      </c>
      <c r="P149" s="20">
        <v>1012.2</v>
      </c>
      <c r="Q149" s="20">
        <v>1015.328472222222</v>
      </c>
      <c r="R149" s="66">
        <v>5.8</v>
      </c>
      <c r="S149" s="64">
        <v>3.1</v>
      </c>
      <c r="T149" s="23">
        <v>1.1000000000000001</v>
      </c>
      <c r="U149" s="277" t="s">
        <v>46</v>
      </c>
      <c r="V149" s="281"/>
      <c r="W149" s="24">
        <v>0</v>
      </c>
      <c r="X149" s="25">
        <v>0</v>
      </c>
      <c r="Y149" s="26">
        <v>0</v>
      </c>
      <c r="Z149" s="28">
        <v>0</v>
      </c>
      <c r="AA149" s="282" t="s">
        <v>233</v>
      </c>
      <c r="AB149" s="27"/>
    </row>
    <row r="150" spans="1:33" s="19" customFormat="1" x14ac:dyDescent="0.3">
      <c r="A150" s="41">
        <v>42517</v>
      </c>
      <c r="B150" s="42">
        <v>12.3</v>
      </c>
      <c r="C150" s="14">
        <v>26.5</v>
      </c>
      <c r="D150" s="14">
        <v>18</v>
      </c>
      <c r="E150" s="14">
        <v>27.9</v>
      </c>
      <c r="F150" s="14">
        <v>10.4</v>
      </c>
      <c r="G150" s="14">
        <f t="shared" si="4"/>
        <v>18.7</v>
      </c>
      <c r="H150" s="71">
        <v>18.7</v>
      </c>
      <c r="I150" s="42">
        <v>17.8</v>
      </c>
      <c r="J150" s="14">
        <v>10.3</v>
      </c>
      <c r="K150" s="71">
        <v>13.542708333333341</v>
      </c>
      <c r="L150" s="75">
        <v>99</v>
      </c>
      <c r="M150" s="22">
        <v>38</v>
      </c>
      <c r="N150" s="72">
        <v>76.673611111111114</v>
      </c>
      <c r="O150" s="358">
        <v>1020.2</v>
      </c>
      <c r="P150" s="20">
        <v>1016.3</v>
      </c>
      <c r="Q150" s="20">
        <v>1017.5381944444458</v>
      </c>
      <c r="R150" s="66">
        <v>3.7</v>
      </c>
      <c r="S150" s="64">
        <v>2.2999999999999998</v>
      </c>
      <c r="T150" s="23">
        <v>0.7</v>
      </c>
      <c r="U150" s="277" t="s">
        <v>99</v>
      </c>
      <c r="V150" s="281"/>
      <c r="W150" s="24">
        <v>0</v>
      </c>
      <c r="X150" s="25">
        <v>0</v>
      </c>
      <c r="Y150" s="26">
        <v>0</v>
      </c>
      <c r="Z150" s="28">
        <v>0</v>
      </c>
      <c r="AA150" s="282" t="s">
        <v>224</v>
      </c>
      <c r="AB150" s="27"/>
    </row>
    <row r="151" spans="1:33" s="19" customFormat="1" x14ac:dyDescent="0.3">
      <c r="A151" s="41">
        <v>42518</v>
      </c>
      <c r="B151" s="42">
        <v>15</v>
      </c>
      <c r="C151" s="14">
        <v>27.8</v>
      </c>
      <c r="D151" s="14">
        <v>18.899999999999999</v>
      </c>
      <c r="E151" s="14">
        <v>28.6</v>
      </c>
      <c r="F151" s="14">
        <v>11.2</v>
      </c>
      <c r="G151" s="14">
        <f t="shared" si="4"/>
        <v>20.149999999999999</v>
      </c>
      <c r="H151" s="71">
        <v>19.8</v>
      </c>
      <c r="I151" s="42">
        <v>19.100000000000001</v>
      </c>
      <c r="J151" s="14">
        <v>10.9</v>
      </c>
      <c r="K151" s="71">
        <v>15.238194444444442</v>
      </c>
      <c r="L151" s="75">
        <v>99</v>
      </c>
      <c r="M151" s="22">
        <v>43</v>
      </c>
      <c r="N151" s="72">
        <v>78.302083333333329</v>
      </c>
      <c r="O151" s="358">
        <v>1017.5</v>
      </c>
      <c r="P151" s="20">
        <v>1013.4</v>
      </c>
      <c r="Q151" s="20">
        <v>1015.6954861111109</v>
      </c>
      <c r="R151" s="66">
        <v>5.0999999999999996</v>
      </c>
      <c r="S151" s="64">
        <v>3.1</v>
      </c>
      <c r="T151" s="23">
        <v>0.9</v>
      </c>
      <c r="U151" s="277" t="s">
        <v>89</v>
      </c>
      <c r="V151" s="281"/>
      <c r="W151" s="24">
        <v>0</v>
      </c>
      <c r="X151" s="25">
        <v>0</v>
      </c>
      <c r="Y151" s="26">
        <v>0</v>
      </c>
      <c r="Z151" s="28">
        <v>0</v>
      </c>
      <c r="AA151" s="282" t="s">
        <v>224</v>
      </c>
      <c r="AB151" s="27"/>
    </row>
    <row r="152" spans="1:33" s="19" customFormat="1" x14ac:dyDescent="0.3">
      <c r="A152" s="41">
        <v>42519</v>
      </c>
      <c r="B152" s="42">
        <v>15.1</v>
      </c>
      <c r="C152" s="14">
        <v>28</v>
      </c>
      <c r="D152" s="14">
        <v>19.8</v>
      </c>
      <c r="E152" s="14">
        <v>29</v>
      </c>
      <c r="F152" s="14">
        <v>12.9</v>
      </c>
      <c r="G152" s="14">
        <f t="shared" si="4"/>
        <v>20.675000000000001</v>
      </c>
      <c r="H152" s="71">
        <v>21</v>
      </c>
      <c r="I152" s="42">
        <v>20</v>
      </c>
      <c r="J152" s="14">
        <v>12.5</v>
      </c>
      <c r="K152" s="71">
        <v>15.434374999999998</v>
      </c>
      <c r="L152" s="75">
        <v>99</v>
      </c>
      <c r="M152" s="22">
        <v>39</v>
      </c>
      <c r="N152" s="72">
        <v>75.270833333333329</v>
      </c>
      <c r="O152" s="358">
        <v>1014.3</v>
      </c>
      <c r="P152" s="20">
        <v>1008.8</v>
      </c>
      <c r="Q152" s="20">
        <v>1011.3836805555555</v>
      </c>
      <c r="R152" s="66">
        <v>6.1</v>
      </c>
      <c r="S152" s="64">
        <v>2.9</v>
      </c>
      <c r="T152" s="23">
        <v>1</v>
      </c>
      <c r="U152" s="277" t="s">
        <v>89</v>
      </c>
      <c r="V152" s="281"/>
      <c r="W152" s="24">
        <v>0</v>
      </c>
      <c r="X152" s="25">
        <v>0</v>
      </c>
      <c r="Y152" s="26">
        <v>0</v>
      </c>
      <c r="Z152" s="28">
        <v>0</v>
      </c>
      <c r="AA152" s="282" t="s">
        <v>246</v>
      </c>
      <c r="AB152" s="27"/>
    </row>
    <row r="153" spans="1:33" s="19" customFormat="1" x14ac:dyDescent="0.3">
      <c r="A153" s="41">
        <v>42520</v>
      </c>
      <c r="B153" s="42">
        <v>15.5</v>
      </c>
      <c r="C153" s="14">
        <v>26.9</v>
      </c>
      <c r="D153" s="14">
        <v>20.6</v>
      </c>
      <c r="E153" s="14">
        <v>29.2</v>
      </c>
      <c r="F153" s="14">
        <v>11.2</v>
      </c>
      <c r="G153" s="14">
        <f t="shared" si="4"/>
        <v>20.9</v>
      </c>
      <c r="H153" s="71">
        <v>20.100000000000001</v>
      </c>
      <c r="I153" s="42">
        <v>19.5</v>
      </c>
      <c r="J153" s="14">
        <v>10.9</v>
      </c>
      <c r="K153" s="71">
        <v>15.767708333333347</v>
      </c>
      <c r="L153" s="75">
        <v>99</v>
      </c>
      <c r="M153" s="22">
        <v>47</v>
      </c>
      <c r="N153" s="72">
        <v>78.371527777777771</v>
      </c>
      <c r="O153" s="358">
        <v>1009.7</v>
      </c>
      <c r="P153" s="20">
        <v>1007.6</v>
      </c>
      <c r="Q153" s="20">
        <v>1008.6736111111115</v>
      </c>
      <c r="R153" s="66">
        <v>4.4000000000000004</v>
      </c>
      <c r="S153" s="64">
        <v>2.1</v>
      </c>
      <c r="T153" s="23">
        <v>0.8</v>
      </c>
      <c r="U153" s="277" t="s">
        <v>89</v>
      </c>
      <c r="V153" s="281"/>
      <c r="W153" s="24">
        <v>0</v>
      </c>
      <c r="X153" s="25">
        <v>0</v>
      </c>
      <c r="Y153" s="26">
        <v>0</v>
      </c>
      <c r="Z153" s="28">
        <v>0</v>
      </c>
      <c r="AA153" s="282" t="s">
        <v>247</v>
      </c>
      <c r="AB153" s="27"/>
    </row>
    <row r="154" spans="1:33" s="373" customFormat="1" ht="15" thickBot="1" x14ac:dyDescent="0.35">
      <c r="A154" s="361">
        <v>42521</v>
      </c>
      <c r="B154" s="362">
        <v>16.7</v>
      </c>
      <c r="C154" s="363">
        <v>27.7</v>
      </c>
      <c r="D154" s="363">
        <v>21.5</v>
      </c>
      <c r="E154" s="363">
        <v>28.5</v>
      </c>
      <c r="F154" s="363">
        <v>13</v>
      </c>
      <c r="G154" s="363">
        <f>(B154+C154+2*D154)/4</f>
        <v>21.85</v>
      </c>
      <c r="H154" s="364">
        <v>21</v>
      </c>
      <c r="I154" s="362">
        <v>19.899999999999999</v>
      </c>
      <c r="J154" s="363">
        <v>10</v>
      </c>
      <c r="K154" s="364">
        <v>14.608303249097467</v>
      </c>
      <c r="L154" s="365">
        <v>99</v>
      </c>
      <c r="M154" s="366">
        <v>33</v>
      </c>
      <c r="N154" s="367">
        <v>72.555956678700355</v>
      </c>
      <c r="O154" s="368">
        <v>1012.5</v>
      </c>
      <c r="P154" s="369">
        <v>1008.5</v>
      </c>
      <c r="Q154" s="369">
        <v>1009.3595667870039</v>
      </c>
      <c r="R154" s="370">
        <v>7.5</v>
      </c>
      <c r="S154" s="371">
        <v>4.4000000000000004</v>
      </c>
      <c r="T154" s="372">
        <v>1.6</v>
      </c>
      <c r="U154" s="283" t="s">
        <v>89</v>
      </c>
      <c r="V154" s="284"/>
      <c r="W154" s="45">
        <v>0</v>
      </c>
      <c r="X154" s="46">
        <v>0</v>
      </c>
      <c r="Y154" s="47">
        <v>0</v>
      </c>
      <c r="Z154" s="48">
        <v>0</v>
      </c>
      <c r="AA154" s="285" t="s">
        <v>323</v>
      </c>
      <c r="AB154" s="360"/>
    </row>
    <row r="155" spans="1:33" s="36" customFormat="1" x14ac:dyDescent="0.3">
      <c r="A155" s="41">
        <v>42522</v>
      </c>
      <c r="B155" s="68">
        <v>15.5</v>
      </c>
      <c r="C155" s="31">
        <v>27.3</v>
      </c>
      <c r="D155" s="31">
        <v>16.600000000000001</v>
      </c>
      <c r="E155" s="31">
        <v>27.7</v>
      </c>
      <c r="F155" s="31">
        <v>11.1</v>
      </c>
      <c r="G155" s="31">
        <f t="shared" ref="G155:G183" si="5">(B155+C155+2*D155)/4</f>
        <v>19</v>
      </c>
      <c r="H155" s="74">
        <v>19.8</v>
      </c>
      <c r="I155" s="68">
        <v>17.3</v>
      </c>
      <c r="J155" s="31">
        <v>10.5</v>
      </c>
      <c r="K155" s="74">
        <v>13.1</v>
      </c>
      <c r="L155" s="126">
        <v>99</v>
      </c>
      <c r="M155" s="32">
        <v>39</v>
      </c>
      <c r="N155" s="121">
        <v>75.2</v>
      </c>
      <c r="O155" s="359">
        <v>1014</v>
      </c>
      <c r="P155" s="33">
        <v>1012.3</v>
      </c>
      <c r="Q155" s="33">
        <v>1011.2</v>
      </c>
      <c r="R155" s="123">
        <v>8.1999999999999993</v>
      </c>
      <c r="S155" s="122">
        <v>4.3</v>
      </c>
      <c r="T155" s="34">
        <v>1.5</v>
      </c>
      <c r="U155" s="274" t="s">
        <v>89</v>
      </c>
      <c r="V155" s="286" t="s">
        <v>228</v>
      </c>
      <c r="W155" s="116">
        <v>0</v>
      </c>
      <c r="X155" s="117">
        <v>0</v>
      </c>
      <c r="Y155" s="118">
        <v>0</v>
      </c>
      <c r="Z155" s="124">
        <v>0</v>
      </c>
      <c r="AA155" s="276" t="s">
        <v>237</v>
      </c>
      <c r="AB155" s="35"/>
      <c r="AG155" s="43"/>
    </row>
    <row r="156" spans="1:33" s="19" customFormat="1" x14ac:dyDescent="0.3">
      <c r="A156" s="41">
        <v>42523</v>
      </c>
      <c r="B156" s="42">
        <v>12.2</v>
      </c>
      <c r="C156" s="14">
        <v>17.3</v>
      </c>
      <c r="D156" s="14">
        <v>16.100000000000001</v>
      </c>
      <c r="E156" s="14">
        <v>18.7</v>
      </c>
      <c r="F156" s="14">
        <v>9.9</v>
      </c>
      <c r="G156" s="14">
        <f t="shared" si="5"/>
        <v>15.425000000000001</v>
      </c>
      <c r="H156" s="71">
        <v>14.8</v>
      </c>
      <c r="I156" s="42">
        <v>17.7</v>
      </c>
      <c r="J156" s="14">
        <v>9.8000000000000007</v>
      </c>
      <c r="K156" s="71">
        <v>14.21916376306619</v>
      </c>
      <c r="L156" s="75">
        <v>99</v>
      </c>
      <c r="M156" s="22">
        <v>90</v>
      </c>
      <c r="N156" s="72">
        <v>96.139372822299649</v>
      </c>
      <c r="O156" s="358">
        <v>1013.6</v>
      </c>
      <c r="P156" s="20">
        <v>1010.1</v>
      </c>
      <c r="Q156" s="20">
        <v>1011.3128472222215</v>
      </c>
      <c r="R156" s="66">
        <v>2.7</v>
      </c>
      <c r="S156" s="64">
        <v>1.3</v>
      </c>
      <c r="T156" s="23">
        <v>0.3</v>
      </c>
      <c r="U156" s="277" t="s">
        <v>46</v>
      </c>
      <c r="V156" s="278" t="s">
        <v>220</v>
      </c>
      <c r="W156" s="16">
        <v>3.6</v>
      </c>
      <c r="X156" s="17">
        <v>6</v>
      </c>
      <c r="Y156" s="18">
        <v>0</v>
      </c>
      <c r="Z156" s="44">
        <v>0</v>
      </c>
      <c r="AA156" s="279" t="s">
        <v>218</v>
      </c>
      <c r="AB156" s="27"/>
      <c r="AG156" s="287"/>
    </row>
    <row r="157" spans="1:33" s="19" customFormat="1" x14ac:dyDescent="0.3">
      <c r="A157" s="41">
        <v>42524</v>
      </c>
      <c r="B157" s="42">
        <v>17.2</v>
      </c>
      <c r="C157" s="14">
        <v>23.4</v>
      </c>
      <c r="D157" s="14">
        <v>16.8</v>
      </c>
      <c r="E157" s="14">
        <v>24.3</v>
      </c>
      <c r="F157" s="14">
        <v>12.4</v>
      </c>
      <c r="G157" s="14">
        <f t="shared" si="5"/>
        <v>18.549999999999997</v>
      </c>
      <c r="H157" s="71">
        <v>18</v>
      </c>
      <c r="I157" s="42">
        <v>19</v>
      </c>
      <c r="J157" s="14">
        <v>12</v>
      </c>
      <c r="K157" s="71">
        <v>15.690625000000004</v>
      </c>
      <c r="L157" s="75">
        <v>99</v>
      </c>
      <c r="M157" s="22">
        <v>65</v>
      </c>
      <c r="N157" s="72">
        <v>86.982638888888886</v>
      </c>
      <c r="O157" s="358">
        <v>1011.2</v>
      </c>
      <c r="P157" s="20">
        <v>1009.2</v>
      </c>
      <c r="Q157" s="20">
        <v>1010.1270833333341</v>
      </c>
      <c r="R157" s="66">
        <v>5.8</v>
      </c>
      <c r="S157" s="64">
        <v>3</v>
      </c>
      <c r="T157" s="23">
        <v>1</v>
      </c>
      <c r="U157" s="277" t="s">
        <v>93</v>
      </c>
      <c r="V157" s="278" t="s">
        <v>220</v>
      </c>
      <c r="W157" s="16">
        <v>10.8</v>
      </c>
      <c r="X157" s="17">
        <v>2.2999999999999998</v>
      </c>
      <c r="Y157" s="18">
        <v>0</v>
      </c>
      <c r="Z157" s="44">
        <v>0</v>
      </c>
      <c r="AA157" s="279" t="s">
        <v>284</v>
      </c>
      <c r="AB157" s="27"/>
      <c r="AG157" s="287"/>
    </row>
    <row r="158" spans="1:33" s="19" customFormat="1" x14ac:dyDescent="0.3">
      <c r="A158" s="41">
        <v>42525</v>
      </c>
      <c r="B158" s="42">
        <v>12.7</v>
      </c>
      <c r="C158" s="14">
        <v>25.7</v>
      </c>
      <c r="D158" s="14">
        <v>18.7</v>
      </c>
      <c r="E158" s="14">
        <v>27</v>
      </c>
      <c r="F158" s="14">
        <v>8.1999999999999993</v>
      </c>
      <c r="G158" s="14">
        <f t="shared" si="5"/>
        <v>18.95</v>
      </c>
      <c r="H158" s="71">
        <v>18.399999999999999</v>
      </c>
      <c r="I158" s="42">
        <v>17.3</v>
      </c>
      <c r="J158" s="14">
        <v>8.1</v>
      </c>
      <c r="K158" s="71">
        <v>12.503819444444444</v>
      </c>
      <c r="L158" s="75">
        <v>99</v>
      </c>
      <c r="M158" s="22">
        <v>40</v>
      </c>
      <c r="N158" s="72">
        <v>72.583333333333329</v>
      </c>
      <c r="O158" s="358">
        <v>1012.7</v>
      </c>
      <c r="P158" s="20">
        <v>1009.8</v>
      </c>
      <c r="Q158" s="20">
        <v>1011.2635416666651</v>
      </c>
      <c r="R158" s="66">
        <v>5.4</v>
      </c>
      <c r="S158" s="64">
        <v>2</v>
      </c>
      <c r="T158" s="23">
        <v>0.7</v>
      </c>
      <c r="U158" s="277" t="s">
        <v>100</v>
      </c>
      <c r="V158" s="280"/>
      <c r="W158" s="16">
        <v>0</v>
      </c>
      <c r="X158" s="17">
        <v>0</v>
      </c>
      <c r="Y158" s="18">
        <v>0</v>
      </c>
      <c r="Z158" s="44">
        <v>0</v>
      </c>
      <c r="AA158" s="279" t="s">
        <v>233</v>
      </c>
      <c r="AB158" s="27"/>
      <c r="AG158" s="287"/>
    </row>
    <row r="159" spans="1:33" s="19" customFormat="1" x14ac:dyDescent="0.3">
      <c r="A159" s="41">
        <v>42526</v>
      </c>
      <c r="B159" s="42">
        <v>13.1</v>
      </c>
      <c r="C159" s="14">
        <v>26.3</v>
      </c>
      <c r="D159" s="14">
        <v>18</v>
      </c>
      <c r="E159" s="14">
        <v>28.6</v>
      </c>
      <c r="F159" s="14">
        <v>8.3000000000000007</v>
      </c>
      <c r="G159" s="14">
        <f t="shared" si="5"/>
        <v>18.850000000000001</v>
      </c>
      <c r="H159" s="71">
        <v>18.399999999999999</v>
      </c>
      <c r="I159" s="42">
        <v>19</v>
      </c>
      <c r="J159" s="14">
        <v>8.1999999999999993</v>
      </c>
      <c r="K159" s="71">
        <v>14.095833333333324</v>
      </c>
      <c r="L159" s="75">
        <v>99</v>
      </c>
      <c r="M159" s="22">
        <v>42</v>
      </c>
      <c r="N159" s="72">
        <v>79.253472222222229</v>
      </c>
      <c r="O159" s="358">
        <v>1012.1</v>
      </c>
      <c r="P159" s="20">
        <v>1015.3</v>
      </c>
      <c r="Q159" s="20">
        <v>1013.4406250000005</v>
      </c>
      <c r="R159" s="66">
        <v>7.5</v>
      </c>
      <c r="S159" s="64">
        <v>3.5</v>
      </c>
      <c r="T159" s="23">
        <v>0.7</v>
      </c>
      <c r="U159" s="277" t="s">
        <v>46</v>
      </c>
      <c r="V159" s="280" t="s">
        <v>228</v>
      </c>
      <c r="W159" s="16">
        <v>0</v>
      </c>
      <c r="X159" s="17">
        <v>0</v>
      </c>
      <c r="Y159" s="18">
        <v>0</v>
      </c>
      <c r="Z159" s="44">
        <v>0</v>
      </c>
      <c r="AA159" s="279" t="s">
        <v>324</v>
      </c>
      <c r="AB159" s="27"/>
      <c r="AG159" s="287"/>
    </row>
    <row r="160" spans="1:33" s="19" customFormat="1" x14ac:dyDescent="0.3">
      <c r="A160" s="41">
        <v>42527</v>
      </c>
      <c r="B160" s="42">
        <v>15.2</v>
      </c>
      <c r="C160" s="14">
        <v>20.100000000000001</v>
      </c>
      <c r="D160" s="14">
        <v>15.6</v>
      </c>
      <c r="E160" s="14">
        <v>22.2</v>
      </c>
      <c r="F160" s="14">
        <v>7.8</v>
      </c>
      <c r="G160" s="14">
        <f t="shared" si="5"/>
        <v>16.625</v>
      </c>
      <c r="H160" s="71">
        <v>16.100000000000001</v>
      </c>
      <c r="I160" s="42">
        <v>13.7</v>
      </c>
      <c r="J160" s="14">
        <v>5</v>
      </c>
      <c r="K160" s="71">
        <v>9.0873684210526342</v>
      </c>
      <c r="L160" s="75">
        <v>99</v>
      </c>
      <c r="M160" s="22">
        <v>39</v>
      </c>
      <c r="N160" s="72">
        <v>66.319298245614036</v>
      </c>
      <c r="O160" s="358">
        <v>1021.5</v>
      </c>
      <c r="P160" s="20">
        <v>1015.2</v>
      </c>
      <c r="Q160" s="20">
        <v>1018.3347368421054</v>
      </c>
      <c r="R160" s="66">
        <v>8.1999999999999993</v>
      </c>
      <c r="S160" s="64">
        <v>3.6</v>
      </c>
      <c r="T160" s="23">
        <v>1.6</v>
      </c>
      <c r="U160" s="277" t="s">
        <v>46</v>
      </c>
      <c r="V160" s="280"/>
      <c r="W160" s="16">
        <v>0</v>
      </c>
      <c r="X160" s="17">
        <v>0</v>
      </c>
      <c r="Y160" s="18">
        <v>0</v>
      </c>
      <c r="Z160" s="44">
        <v>0</v>
      </c>
      <c r="AA160" s="279" t="s">
        <v>233</v>
      </c>
      <c r="AB160" s="27"/>
      <c r="AG160" s="287"/>
    </row>
    <row r="161" spans="1:33" s="19" customFormat="1" x14ac:dyDescent="0.3">
      <c r="A161" s="41">
        <v>42528</v>
      </c>
      <c r="B161" s="42">
        <v>10.1</v>
      </c>
      <c r="C161" s="14">
        <v>21.2</v>
      </c>
      <c r="D161" s="14">
        <v>14.4</v>
      </c>
      <c r="E161" s="14">
        <v>21.7</v>
      </c>
      <c r="F161" s="14">
        <v>3.6</v>
      </c>
      <c r="G161" s="14">
        <f t="shared" si="5"/>
        <v>15.024999999999999</v>
      </c>
      <c r="H161" s="71">
        <v>13.6</v>
      </c>
      <c r="I161" s="42">
        <v>10</v>
      </c>
      <c r="J161" s="14">
        <v>3.5</v>
      </c>
      <c r="K161" s="71">
        <v>6.3825174825174855</v>
      </c>
      <c r="L161" s="75">
        <v>99</v>
      </c>
      <c r="M161" s="22">
        <v>35</v>
      </c>
      <c r="N161" s="72">
        <v>66.748251748251747</v>
      </c>
      <c r="O161" s="358">
        <v>1023.9</v>
      </c>
      <c r="P161" s="20">
        <v>1021.4</v>
      </c>
      <c r="Q161" s="20">
        <v>1022.5241258741252</v>
      </c>
      <c r="R161" s="66">
        <v>7.5</v>
      </c>
      <c r="S161" s="64">
        <v>3.1</v>
      </c>
      <c r="T161" s="23">
        <v>1.5</v>
      </c>
      <c r="U161" s="277" t="s">
        <v>93</v>
      </c>
      <c r="V161" s="280"/>
      <c r="W161" s="16">
        <v>0</v>
      </c>
      <c r="X161" s="17">
        <v>0</v>
      </c>
      <c r="Y161" s="18">
        <v>0</v>
      </c>
      <c r="Z161" s="44">
        <v>0</v>
      </c>
      <c r="AA161" s="279" t="s">
        <v>238</v>
      </c>
      <c r="AB161" s="27"/>
      <c r="AG161" s="287"/>
    </row>
    <row r="162" spans="1:33" s="19" customFormat="1" x14ac:dyDescent="0.3">
      <c r="A162" s="41">
        <v>42529</v>
      </c>
      <c r="B162" s="42">
        <v>9</v>
      </c>
      <c r="C162" s="14">
        <v>24.5</v>
      </c>
      <c r="D162" s="14">
        <v>19.399999999999999</v>
      </c>
      <c r="E162" s="14">
        <v>25.6</v>
      </c>
      <c r="F162" s="14">
        <v>2.8</v>
      </c>
      <c r="G162" s="14">
        <f t="shared" si="5"/>
        <v>18.074999999999999</v>
      </c>
      <c r="H162" s="71">
        <v>15.6</v>
      </c>
      <c r="I162" s="42">
        <v>10</v>
      </c>
      <c r="J162" s="14">
        <v>2.4</v>
      </c>
      <c r="K162" s="71">
        <v>6.5305555555555488</v>
      </c>
      <c r="L162" s="75">
        <v>99</v>
      </c>
      <c r="M162" s="22">
        <v>24</v>
      </c>
      <c r="N162" s="72">
        <v>62.618055555555557</v>
      </c>
      <c r="O162" s="358">
        <v>1022.9</v>
      </c>
      <c r="P162" s="20">
        <v>1014.3</v>
      </c>
      <c r="Q162" s="20">
        <v>1018.6052083333335</v>
      </c>
      <c r="R162" s="66">
        <v>5.0999999999999996</v>
      </c>
      <c r="S162" s="64">
        <v>2.8</v>
      </c>
      <c r="T162" s="23">
        <v>1</v>
      </c>
      <c r="U162" s="277" t="s">
        <v>44</v>
      </c>
      <c r="V162" s="280"/>
      <c r="W162" s="16">
        <v>0</v>
      </c>
      <c r="X162" s="17">
        <v>0</v>
      </c>
      <c r="Y162" s="18">
        <v>0</v>
      </c>
      <c r="Z162" s="44">
        <v>0</v>
      </c>
      <c r="AA162" s="279" t="s">
        <v>243</v>
      </c>
      <c r="AB162" s="27"/>
      <c r="AG162" s="287"/>
    </row>
    <row r="163" spans="1:33" s="19" customFormat="1" x14ac:dyDescent="0.3">
      <c r="A163" s="41">
        <v>42530</v>
      </c>
      <c r="B163" s="42">
        <v>11.7</v>
      </c>
      <c r="C163" s="14">
        <v>16.7</v>
      </c>
      <c r="D163" s="14">
        <v>16</v>
      </c>
      <c r="E163" s="14">
        <v>26.5</v>
      </c>
      <c r="F163" s="14">
        <v>6.4</v>
      </c>
      <c r="G163" s="14">
        <f t="shared" si="5"/>
        <v>15.1</v>
      </c>
      <c r="H163" s="71">
        <v>15.4</v>
      </c>
      <c r="I163" s="42">
        <v>17.399999999999999</v>
      </c>
      <c r="J163" s="14">
        <v>6.1</v>
      </c>
      <c r="K163" s="71">
        <v>12.605555555555547</v>
      </c>
      <c r="L163" s="75">
        <v>99</v>
      </c>
      <c r="M163" s="22">
        <v>47</v>
      </c>
      <c r="N163" s="72">
        <v>85.326388888888886</v>
      </c>
      <c r="O163" s="358">
        <v>1014.6</v>
      </c>
      <c r="P163" s="20">
        <v>1011.1</v>
      </c>
      <c r="Q163" s="20">
        <v>1013.0065972222229</v>
      </c>
      <c r="R163" s="66">
        <v>5.0999999999999996</v>
      </c>
      <c r="S163" s="64">
        <v>2.1</v>
      </c>
      <c r="T163" s="23">
        <v>0.6</v>
      </c>
      <c r="U163" s="277" t="s">
        <v>46</v>
      </c>
      <c r="V163" s="280" t="s">
        <v>220</v>
      </c>
      <c r="W163" s="16">
        <v>10.8</v>
      </c>
      <c r="X163" s="17">
        <v>4</v>
      </c>
      <c r="Y163" s="18">
        <v>0</v>
      </c>
      <c r="Z163" s="44">
        <v>0</v>
      </c>
      <c r="AA163" s="279" t="s">
        <v>247</v>
      </c>
      <c r="AB163" s="27"/>
      <c r="AG163" s="287"/>
    </row>
    <row r="164" spans="1:33" s="19" customFormat="1" x14ac:dyDescent="0.3">
      <c r="A164" s="41">
        <v>42531</v>
      </c>
      <c r="B164" s="42">
        <v>14.5</v>
      </c>
      <c r="C164" s="14">
        <v>23.3</v>
      </c>
      <c r="D164" s="14">
        <v>19</v>
      </c>
      <c r="E164" s="14">
        <v>23.9</v>
      </c>
      <c r="F164" s="14">
        <v>13.1</v>
      </c>
      <c r="G164" s="14">
        <f t="shared" si="5"/>
        <v>18.95</v>
      </c>
      <c r="H164" s="71">
        <v>17.5</v>
      </c>
      <c r="I164" s="42">
        <v>16.3</v>
      </c>
      <c r="J164" s="14">
        <v>12.8</v>
      </c>
      <c r="K164" s="71">
        <v>14.515277777777776</v>
      </c>
      <c r="L164" s="75">
        <v>99</v>
      </c>
      <c r="M164" s="22">
        <v>53</v>
      </c>
      <c r="N164" s="72">
        <v>84.149305555555557</v>
      </c>
      <c r="O164" s="358">
        <v>1012.8</v>
      </c>
      <c r="P164" s="20">
        <v>1007.5</v>
      </c>
      <c r="Q164" s="20">
        <v>1012.2604166666666</v>
      </c>
      <c r="R164" s="66">
        <v>7.8</v>
      </c>
      <c r="S164" s="64">
        <v>4.5999999999999996</v>
      </c>
      <c r="T164" s="23">
        <v>1.4</v>
      </c>
      <c r="U164" s="277" t="s">
        <v>89</v>
      </c>
      <c r="V164" s="280" t="s">
        <v>220</v>
      </c>
      <c r="W164" s="16">
        <v>3.6</v>
      </c>
      <c r="X164" s="17">
        <v>0.6</v>
      </c>
      <c r="Y164" s="18">
        <v>0</v>
      </c>
      <c r="Z164" s="44">
        <v>0</v>
      </c>
      <c r="AA164" s="279" t="s">
        <v>272</v>
      </c>
      <c r="AB164" s="27"/>
      <c r="AG164" s="287"/>
    </row>
    <row r="165" spans="1:33" s="19" customFormat="1" x14ac:dyDescent="0.3">
      <c r="A165" s="41">
        <v>42532</v>
      </c>
      <c r="B165" s="42">
        <v>14.7</v>
      </c>
      <c r="C165" s="14">
        <v>22.2</v>
      </c>
      <c r="D165" s="14">
        <v>15.2</v>
      </c>
      <c r="E165" s="14">
        <v>22.5</v>
      </c>
      <c r="F165" s="14">
        <v>12.4</v>
      </c>
      <c r="G165" s="14">
        <f t="shared" si="5"/>
        <v>16.824999999999999</v>
      </c>
      <c r="H165" s="71">
        <v>16.600000000000001</v>
      </c>
      <c r="I165" s="42">
        <v>16.3</v>
      </c>
      <c r="J165" s="14">
        <v>11.9</v>
      </c>
      <c r="K165" s="71">
        <v>13.837847222222218</v>
      </c>
      <c r="L165" s="75">
        <v>99</v>
      </c>
      <c r="M165" s="22">
        <v>57</v>
      </c>
      <c r="N165" s="72">
        <v>84.704861111111114</v>
      </c>
      <c r="O165" s="358">
        <v>1012.7</v>
      </c>
      <c r="P165" s="20">
        <v>1009.1</v>
      </c>
      <c r="Q165" s="20">
        <v>1010.8048611111104</v>
      </c>
      <c r="R165" s="66">
        <v>6.1</v>
      </c>
      <c r="S165" s="64">
        <v>3.4</v>
      </c>
      <c r="T165" s="23">
        <v>0.7</v>
      </c>
      <c r="U165" s="277" t="s">
        <v>93</v>
      </c>
      <c r="V165" s="280" t="s">
        <v>220</v>
      </c>
      <c r="W165" s="16">
        <v>3.6</v>
      </c>
      <c r="X165" s="17">
        <v>0.3</v>
      </c>
      <c r="Y165" s="18">
        <v>0</v>
      </c>
      <c r="Z165" s="44">
        <v>0</v>
      </c>
      <c r="AA165" s="279" t="s">
        <v>226</v>
      </c>
      <c r="AB165" s="27"/>
      <c r="AG165" s="287"/>
    </row>
    <row r="166" spans="1:33" s="19" customFormat="1" x14ac:dyDescent="0.3">
      <c r="A166" s="41">
        <v>42533</v>
      </c>
      <c r="B166" s="42">
        <v>12.9</v>
      </c>
      <c r="C166" s="14">
        <v>25.1</v>
      </c>
      <c r="D166" s="14">
        <v>17.399999999999999</v>
      </c>
      <c r="E166" s="14">
        <v>26.1</v>
      </c>
      <c r="F166" s="14">
        <v>11.6</v>
      </c>
      <c r="G166" s="14">
        <f t="shared" si="5"/>
        <v>18.2</v>
      </c>
      <c r="H166" s="71">
        <v>17.8</v>
      </c>
      <c r="I166" s="42">
        <v>14.9</v>
      </c>
      <c r="J166" s="14">
        <v>9.6</v>
      </c>
      <c r="K166" s="71">
        <v>12.13285714285715</v>
      </c>
      <c r="L166" s="75">
        <v>99</v>
      </c>
      <c r="M166" s="22">
        <v>39</v>
      </c>
      <c r="N166" s="72">
        <v>73.849999999999994</v>
      </c>
      <c r="O166" s="358">
        <v>1012.3</v>
      </c>
      <c r="P166" s="20">
        <v>1007.4</v>
      </c>
      <c r="Q166" s="20">
        <v>1010.1392857142861</v>
      </c>
      <c r="R166" s="66">
        <v>5.4</v>
      </c>
      <c r="S166" s="64">
        <v>2.6</v>
      </c>
      <c r="T166" s="23">
        <v>0.8</v>
      </c>
      <c r="U166" s="277" t="s">
        <v>46</v>
      </c>
      <c r="V166" s="280"/>
      <c r="W166" s="16">
        <v>0</v>
      </c>
      <c r="X166" s="17">
        <v>0</v>
      </c>
      <c r="Y166" s="18">
        <v>0</v>
      </c>
      <c r="Z166" s="44">
        <v>0</v>
      </c>
      <c r="AA166" s="279" t="s">
        <v>246</v>
      </c>
      <c r="AB166" s="27"/>
      <c r="AG166" s="287"/>
    </row>
    <row r="167" spans="1:33" s="19" customFormat="1" x14ac:dyDescent="0.3">
      <c r="A167" s="41">
        <v>42534</v>
      </c>
      <c r="B167" s="42">
        <v>14.1</v>
      </c>
      <c r="C167" s="14">
        <v>25.5</v>
      </c>
      <c r="D167" s="14">
        <v>17.600000000000001</v>
      </c>
      <c r="E167" s="14">
        <v>26.3</v>
      </c>
      <c r="F167" s="14">
        <v>8.3000000000000007</v>
      </c>
      <c r="G167" s="14">
        <f t="shared" si="5"/>
        <v>18.700000000000003</v>
      </c>
      <c r="H167" s="71">
        <v>17.899999999999999</v>
      </c>
      <c r="I167" s="42">
        <v>15.7</v>
      </c>
      <c r="J167" s="14">
        <v>8.1999999999999993</v>
      </c>
      <c r="K167" s="71">
        <v>12.615624999999996</v>
      </c>
      <c r="L167" s="75">
        <v>99</v>
      </c>
      <c r="M167" s="22">
        <v>41</v>
      </c>
      <c r="N167" s="72">
        <v>74.461805555555557</v>
      </c>
      <c r="O167" s="358">
        <v>1008.1</v>
      </c>
      <c r="P167" s="20">
        <v>1000.6</v>
      </c>
      <c r="Q167" s="20">
        <v>1003.6559027777774</v>
      </c>
      <c r="R167" s="66">
        <v>5.0999999999999996</v>
      </c>
      <c r="S167" s="64">
        <v>2.6</v>
      </c>
      <c r="T167" s="23">
        <v>1</v>
      </c>
      <c r="U167" s="277" t="s">
        <v>93</v>
      </c>
      <c r="V167" s="281" t="s">
        <v>228</v>
      </c>
      <c r="W167" s="24">
        <v>0</v>
      </c>
      <c r="X167" s="25">
        <v>0</v>
      </c>
      <c r="Y167" s="26">
        <v>0</v>
      </c>
      <c r="Z167" s="28">
        <v>0</v>
      </c>
      <c r="AA167" s="282" t="s">
        <v>226</v>
      </c>
      <c r="AB167" s="27"/>
      <c r="AG167" s="287"/>
    </row>
    <row r="168" spans="1:33" s="19" customFormat="1" x14ac:dyDescent="0.3">
      <c r="A168" s="41">
        <v>42535</v>
      </c>
      <c r="B168" s="42">
        <v>15.1</v>
      </c>
      <c r="C168" s="14">
        <v>19.600000000000001</v>
      </c>
      <c r="D168" s="14">
        <v>15.5</v>
      </c>
      <c r="E168" s="14">
        <v>21.5</v>
      </c>
      <c r="F168" s="14">
        <v>12.7</v>
      </c>
      <c r="G168" s="14">
        <f t="shared" si="5"/>
        <v>16.425000000000001</v>
      </c>
      <c r="H168" s="71">
        <v>16.7</v>
      </c>
      <c r="I168" s="42">
        <v>16.600000000000001</v>
      </c>
      <c r="J168" s="14">
        <v>12.3</v>
      </c>
      <c r="K168" s="71">
        <v>14.473611111111113</v>
      </c>
      <c r="L168" s="75">
        <v>99</v>
      </c>
      <c r="M168" s="22">
        <v>70</v>
      </c>
      <c r="N168" s="72">
        <v>87.256944444444443</v>
      </c>
      <c r="O168" s="358">
        <v>1000.8</v>
      </c>
      <c r="P168" s="20">
        <v>999</v>
      </c>
      <c r="Q168" s="20">
        <v>999.70868055555468</v>
      </c>
      <c r="R168" s="66">
        <v>5.4</v>
      </c>
      <c r="S168" s="64">
        <v>2.4</v>
      </c>
      <c r="T168" s="23">
        <v>1.1000000000000001</v>
      </c>
      <c r="U168" s="277" t="s">
        <v>46</v>
      </c>
      <c r="V168" s="281" t="s">
        <v>228</v>
      </c>
      <c r="W168" s="24">
        <v>0</v>
      </c>
      <c r="X168" s="25">
        <v>0</v>
      </c>
      <c r="Y168" s="26">
        <v>0</v>
      </c>
      <c r="Z168" s="28">
        <v>0</v>
      </c>
      <c r="AA168" s="282" t="s">
        <v>218</v>
      </c>
      <c r="AB168" s="27"/>
      <c r="AG168" s="287"/>
    </row>
    <row r="169" spans="1:33" s="19" customFormat="1" x14ac:dyDescent="0.3">
      <c r="A169" s="41">
        <v>42536</v>
      </c>
      <c r="B169" s="42">
        <v>12.9</v>
      </c>
      <c r="C169" s="14">
        <v>25.1</v>
      </c>
      <c r="D169" s="14">
        <v>17.2</v>
      </c>
      <c r="E169" s="14">
        <v>25.8</v>
      </c>
      <c r="F169" s="14">
        <v>6.2</v>
      </c>
      <c r="G169" s="14">
        <f t="shared" si="5"/>
        <v>18.100000000000001</v>
      </c>
      <c r="H169" s="71">
        <v>17.7</v>
      </c>
      <c r="I169" s="42">
        <v>18.399999999999999</v>
      </c>
      <c r="J169" s="14">
        <v>10.7</v>
      </c>
      <c r="K169" s="71">
        <v>14.620588235294118</v>
      </c>
      <c r="L169" s="75">
        <v>99</v>
      </c>
      <c r="M169" s="22">
        <v>57</v>
      </c>
      <c r="N169" s="72">
        <v>88.047794117647058</v>
      </c>
      <c r="O169" s="358">
        <v>1002.6</v>
      </c>
      <c r="P169" s="20">
        <v>1000.2</v>
      </c>
      <c r="Q169" s="20">
        <v>1002.2096899224803</v>
      </c>
      <c r="R169" s="66">
        <v>9.5</v>
      </c>
      <c r="S169" s="64">
        <v>4.7</v>
      </c>
      <c r="T169" s="23">
        <v>2.1</v>
      </c>
      <c r="U169" s="277" t="s">
        <v>89</v>
      </c>
      <c r="V169" s="281" t="s">
        <v>228</v>
      </c>
      <c r="W169" s="24">
        <v>0</v>
      </c>
      <c r="X169" s="25">
        <v>0</v>
      </c>
      <c r="Y169" s="26">
        <v>0</v>
      </c>
      <c r="Z169" s="28">
        <v>0</v>
      </c>
      <c r="AA169" s="282" t="s">
        <v>299</v>
      </c>
      <c r="AB169" s="27"/>
      <c r="AG169" s="287"/>
    </row>
    <row r="170" spans="1:33" s="19" customFormat="1" x14ac:dyDescent="0.3">
      <c r="A170" s="41">
        <v>42537</v>
      </c>
      <c r="B170" s="42">
        <v>18.5</v>
      </c>
      <c r="C170" s="14">
        <v>24.6</v>
      </c>
      <c r="D170" s="14">
        <v>21.8</v>
      </c>
      <c r="E170" s="14">
        <v>25.7</v>
      </c>
      <c r="F170" s="14">
        <v>11.6</v>
      </c>
      <c r="G170" s="14">
        <f t="shared" si="5"/>
        <v>21.675000000000001</v>
      </c>
      <c r="H170" s="71">
        <v>19.899999999999999</v>
      </c>
      <c r="I170" s="42">
        <v>18</v>
      </c>
      <c r="J170" s="14">
        <v>11.3</v>
      </c>
      <c r="K170" s="71">
        <v>16.065156794425079</v>
      </c>
      <c r="L170" s="75">
        <v>99</v>
      </c>
      <c r="M170" s="22">
        <v>55</v>
      </c>
      <c r="N170" s="72">
        <v>76.665505226480832</v>
      </c>
      <c r="O170" s="358">
        <v>1009</v>
      </c>
      <c r="P170" s="20">
        <v>1004.9</v>
      </c>
      <c r="Q170" s="20">
        <v>1009.4703832752615</v>
      </c>
      <c r="R170" s="66">
        <v>10.5</v>
      </c>
      <c r="S170" s="64">
        <v>5.3</v>
      </c>
      <c r="T170" s="23">
        <v>2.5</v>
      </c>
      <c r="U170" s="277" t="s">
        <v>89</v>
      </c>
      <c r="V170" s="281" t="s">
        <v>228</v>
      </c>
      <c r="W170" s="24">
        <v>0</v>
      </c>
      <c r="X170" s="25">
        <v>0</v>
      </c>
      <c r="Y170" s="26">
        <v>0</v>
      </c>
      <c r="Z170" s="28">
        <v>0</v>
      </c>
      <c r="AA170" s="282" t="s">
        <v>222</v>
      </c>
      <c r="AB170" s="27"/>
      <c r="AG170" s="287"/>
    </row>
    <row r="171" spans="1:33" s="19" customFormat="1" ht="28.8" x14ac:dyDescent="0.3">
      <c r="A171" s="41">
        <v>42538</v>
      </c>
      <c r="B171" s="42">
        <v>25.2</v>
      </c>
      <c r="C171" s="14">
        <v>32.700000000000003</v>
      </c>
      <c r="D171" s="14">
        <v>17.8</v>
      </c>
      <c r="E171" s="14">
        <v>32.700000000000003</v>
      </c>
      <c r="F171" s="14">
        <v>15.9</v>
      </c>
      <c r="G171" s="14">
        <f t="shared" si="5"/>
        <v>23.375</v>
      </c>
      <c r="H171" s="71">
        <v>25.1</v>
      </c>
      <c r="I171" s="42">
        <v>18.7</v>
      </c>
      <c r="J171" s="14">
        <v>8.4</v>
      </c>
      <c r="K171" s="71">
        <v>14.861956521739137</v>
      </c>
      <c r="L171" s="75">
        <v>95</v>
      </c>
      <c r="M171" s="22">
        <v>24</v>
      </c>
      <c r="N171" s="72">
        <v>59.072463768115945</v>
      </c>
      <c r="O171" s="358">
        <v>1012.9</v>
      </c>
      <c r="P171" s="20">
        <v>1004.7</v>
      </c>
      <c r="Q171" s="20">
        <v>1007.9297202797202</v>
      </c>
      <c r="R171" s="66">
        <v>12.2</v>
      </c>
      <c r="S171" s="64">
        <v>7.2</v>
      </c>
      <c r="T171" s="23">
        <v>3.4</v>
      </c>
      <c r="U171" s="277" t="s">
        <v>89</v>
      </c>
      <c r="V171" s="281" t="s">
        <v>228</v>
      </c>
      <c r="W171" s="24">
        <v>0</v>
      </c>
      <c r="X171" s="25">
        <v>0</v>
      </c>
      <c r="Y171" s="26">
        <v>0</v>
      </c>
      <c r="Z171" s="28">
        <v>0</v>
      </c>
      <c r="AA171" s="282" t="s">
        <v>339</v>
      </c>
      <c r="AB171" s="27"/>
      <c r="AG171" s="287"/>
    </row>
    <row r="172" spans="1:33" s="19" customFormat="1" x14ac:dyDescent="0.3">
      <c r="A172" s="41">
        <v>42539</v>
      </c>
      <c r="B172" s="42">
        <v>23.6</v>
      </c>
      <c r="C172" s="14">
        <v>28.6</v>
      </c>
      <c r="D172" s="14">
        <v>13.3</v>
      </c>
      <c r="E172" s="14">
        <v>30.4</v>
      </c>
      <c r="F172" s="14">
        <v>11</v>
      </c>
      <c r="G172" s="14">
        <f t="shared" si="5"/>
        <v>19.700000000000003</v>
      </c>
      <c r="H172" s="71">
        <v>20.9</v>
      </c>
      <c r="I172" s="42">
        <v>16.100000000000001</v>
      </c>
      <c r="J172" s="14">
        <v>10.7</v>
      </c>
      <c r="K172" s="71">
        <v>13.298473282442757</v>
      </c>
      <c r="L172" s="75">
        <v>99</v>
      </c>
      <c r="M172" s="22">
        <v>33</v>
      </c>
      <c r="N172" s="72">
        <v>68.225190839694662</v>
      </c>
      <c r="O172" s="358">
        <v>1017.6</v>
      </c>
      <c r="P172" s="20">
        <v>1012.7</v>
      </c>
      <c r="Q172" s="20">
        <v>1016.5150877192987</v>
      </c>
      <c r="R172" s="66">
        <v>6.8</v>
      </c>
      <c r="S172" s="64">
        <v>3.8</v>
      </c>
      <c r="T172" s="23">
        <v>1.1000000000000001</v>
      </c>
      <c r="U172" s="277" t="s">
        <v>96</v>
      </c>
      <c r="V172" s="281"/>
      <c r="W172" s="24">
        <v>0</v>
      </c>
      <c r="X172" s="25">
        <v>0</v>
      </c>
      <c r="Y172" s="26">
        <v>0</v>
      </c>
      <c r="Z172" s="28">
        <v>0</v>
      </c>
      <c r="AA172" s="282" t="s">
        <v>340</v>
      </c>
      <c r="AB172" s="27"/>
      <c r="AG172" s="287"/>
    </row>
    <row r="173" spans="1:33" s="19" customFormat="1" x14ac:dyDescent="0.3">
      <c r="A173" s="41">
        <v>42540</v>
      </c>
      <c r="B173" s="42">
        <v>16.5</v>
      </c>
      <c r="C173" s="14">
        <v>29.8</v>
      </c>
      <c r="D173" s="14">
        <v>23.8</v>
      </c>
      <c r="E173" s="14">
        <v>30.5</v>
      </c>
      <c r="F173" s="14">
        <v>9.6</v>
      </c>
      <c r="G173" s="14">
        <f t="shared" si="5"/>
        <v>23.475000000000001</v>
      </c>
      <c r="H173" s="71">
        <v>22</v>
      </c>
      <c r="I173" s="42">
        <v>18.899999999999999</v>
      </c>
      <c r="J173" s="14">
        <v>9.5</v>
      </c>
      <c r="K173" s="71">
        <v>15.998154981549803</v>
      </c>
      <c r="L173" s="75">
        <v>99</v>
      </c>
      <c r="M173" s="22">
        <v>44</v>
      </c>
      <c r="N173" s="72">
        <v>68.804428044280442</v>
      </c>
      <c r="O173" s="358">
        <v>1018.6</v>
      </c>
      <c r="P173" s="20">
        <v>1013.5</v>
      </c>
      <c r="Q173" s="20">
        <v>1016.2362369337981</v>
      </c>
      <c r="R173" s="66">
        <v>5.8</v>
      </c>
      <c r="S173" s="64">
        <v>2.7</v>
      </c>
      <c r="T173" s="23">
        <v>1.3</v>
      </c>
      <c r="U173" s="277" t="s">
        <v>93</v>
      </c>
      <c r="V173" s="281" t="s">
        <v>220</v>
      </c>
      <c r="W173" s="24">
        <v>3.6</v>
      </c>
      <c r="X173" s="25">
        <v>1.2</v>
      </c>
      <c r="Y173" s="26">
        <v>0</v>
      </c>
      <c r="Z173" s="28">
        <v>0</v>
      </c>
      <c r="AA173" s="282" t="s">
        <v>341</v>
      </c>
      <c r="AB173" s="27"/>
      <c r="AG173" s="287"/>
    </row>
    <row r="174" spans="1:33" s="19" customFormat="1" x14ac:dyDescent="0.3">
      <c r="A174" s="41">
        <v>42541</v>
      </c>
      <c r="B174" s="42">
        <v>18.8</v>
      </c>
      <c r="C174" s="14">
        <v>26.3</v>
      </c>
      <c r="D174" s="14">
        <v>23.6</v>
      </c>
      <c r="E174" s="14">
        <v>27.9</v>
      </c>
      <c r="F174" s="14">
        <v>17.7</v>
      </c>
      <c r="G174" s="14">
        <f t="shared" si="5"/>
        <v>23.075000000000003</v>
      </c>
      <c r="H174" s="71">
        <v>22.7</v>
      </c>
      <c r="I174" s="42">
        <v>20.5</v>
      </c>
      <c r="J174" s="14">
        <v>16.5</v>
      </c>
      <c r="K174" s="71">
        <v>18.737192982456126</v>
      </c>
      <c r="L174" s="75">
        <v>99</v>
      </c>
      <c r="M174" s="22">
        <v>57</v>
      </c>
      <c r="N174" s="72">
        <v>81.340350877192989</v>
      </c>
      <c r="O174" s="358">
        <v>1020.3</v>
      </c>
      <c r="P174" s="20">
        <v>1013.9</v>
      </c>
      <c r="Q174" s="20">
        <v>1017.8031578947362</v>
      </c>
      <c r="R174" s="66">
        <v>7.5</v>
      </c>
      <c r="S174" s="64">
        <v>4.5999999999999996</v>
      </c>
      <c r="T174" s="23">
        <v>1.7</v>
      </c>
      <c r="U174" s="277" t="s">
        <v>89</v>
      </c>
      <c r="V174" s="281"/>
      <c r="W174" s="24">
        <v>0</v>
      </c>
      <c r="X174" s="25">
        <v>0</v>
      </c>
      <c r="Y174" s="26">
        <v>0</v>
      </c>
      <c r="Z174" s="28">
        <v>0</v>
      </c>
      <c r="AA174" s="282" t="s">
        <v>224</v>
      </c>
      <c r="AB174" s="27"/>
      <c r="AG174" s="287"/>
    </row>
    <row r="175" spans="1:33" s="19" customFormat="1" x14ac:dyDescent="0.3">
      <c r="A175" s="41">
        <v>42542</v>
      </c>
      <c r="B175" s="42">
        <v>17</v>
      </c>
      <c r="C175" s="14">
        <v>29.8</v>
      </c>
      <c r="D175" s="14">
        <v>22.5</v>
      </c>
      <c r="E175" s="14">
        <v>30.4</v>
      </c>
      <c r="F175" s="14">
        <v>12.5</v>
      </c>
      <c r="G175" s="14">
        <f t="shared" si="5"/>
        <v>22.95</v>
      </c>
      <c r="H175" s="71">
        <v>22.1</v>
      </c>
      <c r="I175" s="42">
        <v>20.399999999999999</v>
      </c>
      <c r="J175" s="14">
        <v>15.7</v>
      </c>
      <c r="K175" s="71">
        <v>17.078160919540224</v>
      </c>
      <c r="L175" s="75">
        <v>99</v>
      </c>
      <c r="M175" s="22">
        <v>83</v>
      </c>
      <c r="N175" s="72">
        <v>96.804597701149419</v>
      </c>
      <c r="O175" s="358">
        <v>1023.7</v>
      </c>
      <c r="P175" s="20">
        <v>1019.5</v>
      </c>
      <c r="Q175" s="20">
        <v>1020.9609195402301</v>
      </c>
      <c r="R175" s="66">
        <v>9.9</v>
      </c>
      <c r="S175" s="64">
        <v>5.0999999999999996</v>
      </c>
      <c r="T175" s="23">
        <v>2.1</v>
      </c>
      <c r="U175" s="277" t="s">
        <v>89</v>
      </c>
      <c r="V175" s="281"/>
      <c r="W175" s="24">
        <v>0</v>
      </c>
      <c r="X175" s="25">
        <v>0</v>
      </c>
      <c r="Y175" s="26">
        <v>0</v>
      </c>
      <c r="Z175" s="28">
        <v>0</v>
      </c>
      <c r="AA175" s="282" t="s">
        <v>233</v>
      </c>
      <c r="AB175" s="27"/>
      <c r="AG175" s="287"/>
    </row>
    <row r="176" spans="1:33" s="19" customFormat="1" x14ac:dyDescent="0.3">
      <c r="A176" s="41">
        <v>42543</v>
      </c>
      <c r="B176" s="42">
        <v>20.5</v>
      </c>
      <c r="C176" s="14">
        <v>31.7</v>
      </c>
      <c r="D176" s="14">
        <v>24.9</v>
      </c>
      <c r="E176" s="14">
        <v>33.299999999999997</v>
      </c>
      <c r="F176" s="14">
        <v>16.5</v>
      </c>
      <c r="G176" s="14">
        <f t="shared" si="5"/>
        <v>25.5</v>
      </c>
      <c r="H176" s="71">
        <v>25.1</v>
      </c>
      <c r="I176" s="42">
        <v>20.7</v>
      </c>
      <c r="J176" s="14">
        <v>16.2</v>
      </c>
      <c r="K176" s="71">
        <v>18.227572016460915</v>
      </c>
      <c r="L176" s="75">
        <v>99</v>
      </c>
      <c r="M176" s="22">
        <v>39</v>
      </c>
      <c r="N176" s="72">
        <v>72.851851851851848</v>
      </c>
      <c r="O176" s="358">
        <v>1024.8</v>
      </c>
      <c r="P176" s="20">
        <v>1023.2</v>
      </c>
      <c r="Q176" s="20">
        <v>1023.6236749116609</v>
      </c>
      <c r="R176" s="66">
        <v>4.4000000000000004</v>
      </c>
      <c r="S176" s="64">
        <v>2</v>
      </c>
      <c r="T176" s="23">
        <v>0.9</v>
      </c>
      <c r="U176" s="277" t="s">
        <v>46</v>
      </c>
      <c r="V176" s="281"/>
      <c r="W176" s="24">
        <v>0</v>
      </c>
      <c r="X176" s="25">
        <v>0</v>
      </c>
      <c r="Y176" s="26">
        <v>0</v>
      </c>
      <c r="Z176" s="28">
        <v>0</v>
      </c>
      <c r="AA176" s="282" t="s">
        <v>238</v>
      </c>
      <c r="AB176" s="27"/>
      <c r="AG176" s="287"/>
    </row>
    <row r="177" spans="1:33" s="19" customFormat="1" x14ac:dyDescent="0.3">
      <c r="A177" s="41">
        <v>42544</v>
      </c>
      <c r="B177" s="42">
        <v>20.9</v>
      </c>
      <c r="C177" s="14">
        <v>31.8</v>
      </c>
      <c r="D177" s="14">
        <v>26</v>
      </c>
      <c r="E177" s="14">
        <v>32.9</v>
      </c>
      <c r="F177" s="14">
        <v>16.2</v>
      </c>
      <c r="G177" s="14">
        <f t="shared" si="5"/>
        <v>26.175000000000001</v>
      </c>
      <c r="H177" s="71">
        <v>24.8</v>
      </c>
      <c r="I177" s="42">
        <v>22.5</v>
      </c>
      <c r="J177" s="14">
        <v>15.6</v>
      </c>
      <c r="K177" s="71">
        <v>19.426359832635971</v>
      </c>
      <c r="L177" s="75">
        <v>99</v>
      </c>
      <c r="M177" s="22">
        <v>48</v>
      </c>
      <c r="N177" s="72">
        <v>77.84937238493724</v>
      </c>
      <c r="O177" s="358">
        <v>1024.7</v>
      </c>
      <c r="P177" s="20">
        <v>1021.9</v>
      </c>
      <c r="Q177" s="20">
        <v>1023.0842975206614</v>
      </c>
      <c r="R177" s="66">
        <v>5.0999999999999996</v>
      </c>
      <c r="S177" s="64">
        <v>3.2</v>
      </c>
      <c r="T177" s="23">
        <v>1.2</v>
      </c>
      <c r="U177" s="277" t="s">
        <v>93</v>
      </c>
      <c r="V177" s="281"/>
      <c r="W177" s="24">
        <v>0</v>
      </c>
      <c r="X177" s="25">
        <v>0</v>
      </c>
      <c r="Y177" s="26">
        <v>0</v>
      </c>
      <c r="Z177" s="28">
        <v>0</v>
      </c>
      <c r="AA177" s="282" t="s">
        <v>238</v>
      </c>
      <c r="AB177" s="27"/>
      <c r="AG177" s="287"/>
    </row>
    <row r="178" spans="1:33" s="19" customFormat="1" ht="43.2" x14ac:dyDescent="0.3">
      <c r="A178" s="41">
        <v>42545</v>
      </c>
      <c r="B178" s="42">
        <v>20.6</v>
      </c>
      <c r="C178" s="14">
        <v>35.6</v>
      </c>
      <c r="D178" s="14">
        <v>26.6</v>
      </c>
      <c r="E178" s="14">
        <v>35.799999999999997</v>
      </c>
      <c r="F178" s="14">
        <v>16.8</v>
      </c>
      <c r="G178" s="14">
        <f t="shared" si="5"/>
        <v>27.35</v>
      </c>
      <c r="H178" s="71">
        <v>26.9</v>
      </c>
      <c r="I178" s="42">
        <v>23.3</v>
      </c>
      <c r="J178" s="14">
        <v>16.5</v>
      </c>
      <c r="K178" s="71">
        <v>19.969791666666666</v>
      </c>
      <c r="L178" s="75">
        <v>99</v>
      </c>
      <c r="M178" s="22">
        <v>37</v>
      </c>
      <c r="N178" s="72">
        <v>70.708333333333329</v>
      </c>
      <c r="O178" s="358">
        <v>1022.7</v>
      </c>
      <c r="P178" s="20">
        <v>1017.3</v>
      </c>
      <c r="Q178" s="20">
        <v>1019.8895833333322</v>
      </c>
      <c r="R178" s="66">
        <v>5.0999999999999996</v>
      </c>
      <c r="S178" s="64">
        <v>2.4</v>
      </c>
      <c r="T178" s="23">
        <v>0.8</v>
      </c>
      <c r="U178" s="277" t="s">
        <v>44</v>
      </c>
      <c r="V178" s="281" t="s">
        <v>228</v>
      </c>
      <c r="W178" s="24">
        <v>0</v>
      </c>
      <c r="X178" s="25">
        <v>0</v>
      </c>
      <c r="Y178" s="26">
        <v>0</v>
      </c>
      <c r="Z178" s="28">
        <v>0</v>
      </c>
      <c r="AA178" s="282" t="s">
        <v>345</v>
      </c>
      <c r="AB178" s="27"/>
      <c r="AG178" s="287"/>
    </row>
    <row r="179" spans="1:33" s="19" customFormat="1" x14ac:dyDescent="0.3">
      <c r="A179" s="41">
        <v>42546</v>
      </c>
      <c r="B179" s="42">
        <v>21.2</v>
      </c>
      <c r="C179" s="14">
        <v>34.6</v>
      </c>
      <c r="D179" s="14">
        <v>28</v>
      </c>
      <c r="E179" s="14">
        <v>34.9</v>
      </c>
      <c r="F179" s="14">
        <v>17.7</v>
      </c>
      <c r="G179" s="14">
        <f t="shared" si="5"/>
        <v>27.95</v>
      </c>
      <c r="H179" s="71">
        <v>26.6</v>
      </c>
      <c r="I179" s="42">
        <v>21.7</v>
      </c>
      <c r="J179" s="14">
        <v>17.2</v>
      </c>
      <c r="K179" s="71">
        <v>19.296527777777779</v>
      </c>
      <c r="L179" s="75">
        <v>99</v>
      </c>
      <c r="M179" s="22">
        <v>36</v>
      </c>
      <c r="N179" s="72">
        <v>68.701388888888886</v>
      </c>
      <c r="O179" s="358">
        <v>1018.5</v>
      </c>
      <c r="P179" s="20">
        <v>1012.9</v>
      </c>
      <c r="Q179" s="20">
        <v>1016.111805555556</v>
      </c>
      <c r="R179" s="66">
        <v>6.8</v>
      </c>
      <c r="S179" s="64">
        <v>3.5</v>
      </c>
      <c r="T179" s="23">
        <v>1.4</v>
      </c>
      <c r="U179" s="277" t="s">
        <v>89</v>
      </c>
      <c r="V179" s="281"/>
      <c r="W179" s="24">
        <v>0</v>
      </c>
      <c r="X179" s="25">
        <v>0</v>
      </c>
      <c r="Y179" s="26">
        <v>0</v>
      </c>
      <c r="Z179" s="28">
        <v>0</v>
      </c>
      <c r="AA179" s="282" t="s">
        <v>243</v>
      </c>
      <c r="AB179" s="27"/>
      <c r="AG179" s="287"/>
    </row>
    <row r="180" spans="1:33" s="19" customFormat="1" x14ac:dyDescent="0.3">
      <c r="A180" s="41">
        <v>42547</v>
      </c>
      <c r="B180" s="42">
        <v>22.9</v>
      </c>
      <c r="C180" s="14">
        <v>30.4</v>
      </c>
      <c r="D180" s="14">
        <v>21.6</v>
      </c>
      <c r="E180" s="14">
        <v>33.9</v>
      </c>
      <c r="F180" s="14">
        <v>17.100000000000001</v>
      </c>
      <c r="G180" s="14">
        <f t="shared" si="5"/>
        <v>24.125</v>
      </c>
      <c r="H180" s="71">
        <v>24.7</v>
      </c>
      <c r="I180" s="42">
        <v>23.1</v>
      </c>
      <c r="J180" s="14">
        <v>16.600000000000001</v>
      </c>
      <c r="K180" s="71">
        <v>19.905226480836248</v>
      </c>
      <c r="L180" s="75">
        <v>99</v>
      </c>
      <c r="M180" s="22">
        <v>41</v>
      </c>
      <c r="N180" s="72">
        <v>78.174216027874564</v>
      </c>
      <c r="O180" s="358">
        <v>1015.7</v>
      </c>
      <c r="P180" s="20">
        <v>1012.5</v>
      </c>
      <c r="Q180" s="20">
        <v>1014.2444444444455</v>
      </c>
      <c r="R180" s="66">
        <v>7.1</v>
      </c>
      <c r="S180" s="64">
        <v>4.4000000000000004</v>
      </c>
      <c r="T180" s="23">
        <v>1.2</v>
      </c>
      <c r="U180" s="277" t="s">
        <v>44</v>
      </c>
      <c r="V180" s="281" t="s">
        <v>220</v>
      </c>
      <c r="W180" s="24">
        <v>3.6</v>
      </c>
      <c r="X180" s="25">
        <v>0.6</v>
      </c>
      <c r="Y180" s="26">
        <v>0</v>
      </c>
      <c r="Z180" s="28">
        <v>0</v>
      </c>
      <c r="AA180" s="282" t="s">
        <v>299</v>
      </c>
      <c r="AB180" s="27"/>
      <c r="AG180" s="287"/>
    </row>
    <row r="181" spans="1:33" s="19" customFormat="1" x14ac:dyDescent="0.3">
      <c r="A181" s="41">
        <v>42548</v>
      </c>
      <c r="B181" s="42">
        <v>20</v>
      </c>
      <c r="C181" s="14">
        <v>23.2</v>
      </c>
      <c r="D181" s="14">
        <v>19.5</v>
      </c>
      <c r="E181" s="14">
        <v>24.6</v>
      </c>
      <c r="F181" s="14">
        <v>18.2</v>
      </c>
      <c r="G181" s="14">
        <f t="shared" si="5"/>
        <v>20.55</v>
      </c>
      <c r="H181" s="71">
        <v>20.7</v>
      </c>
      <c r="I181" s="42">
        <v>20.100000000000001</v>
      </c>
      <c r="J181" s="14">
        <v>17.8</v>
      </c>
      <c r="K181" s="71">
        <v>18.799999999999994</v>
      </c>
      <c r="L181" s="75">
        <v>99</v>
      </c>
      <c r="M181" s="22">
        <v>87</v>
      </c>
      <c r="N181" s="72">
        <v>92.707317073170728</v>
      </c>
      <c r="O181" s="358">
        <v>1016.7</v>
      </c>
      <c r="P181" s="20">
        <v>1013.8</v>
      </c>
      <c r="Q181" s="20">
        <v>1015.4304878048781</v>
      </c>
      <c r="R181" s="66">
        <v>5.0999999999999996</v>
      </c>
      <c r="S181" s="64">
        <v>2.1</v>
      </c>
      <c r="T181" s="23">
        <v>1.1000000000000001</v>
      </c>
      <c r="U181" s="277" t="s">
        <v>100</v>
      </c>
      <c r="V181" s="281" t="s">
        <v>220</v>
      </c>
      <c r="W181" s="24">
        <v>10.8</v>
      </c>
      <c r="X181" s="25">
        <v>1.8</v>
      </c>
      <c r="Y181" s="26">
        <v>0</v>
      </c>
      <c r="Z181" s="28">
        <v>0</v>
      </c>
      <c r="AA181" s="282" t="s">
        <v>349</v>
      </c>
      <c r="AB181" s="27"/>
      <c r="AG181" s="287"/>
    </row>
    <row r="182" spans="1:33" s="19" customFormat="1" x14ac:dyDescent="0.3">
      <c r="A182" s="41">
        <v>42549</v>
      </c>
      <c r="B182" s="42">
        <v>14.1</v>
      </c>
      <c r="C182" s="14">
        <v>21.4</v>
      </c>
      <c r="D182" s="14">
        <v>19.3</v>
      </c>
      <c r="E182" s="14">
        <v>24.6</v>
      </c>
      <c r="F182" s="14">
        <v>12.5</v>
      </c>
      <c r="G182" s="14">
        <f t="shared" si="5"/>
        <v>18.524999999999999</v>
      </c>
      <c r="H182" s="71">
        <v>19.100000000000001</v>
      </c>
      <c r="I182" s="42">
        <v>17.899999999999999</v>
      </c>
      <c r="J182" s="14">
        <v>14</v>
      </c>
      <c r="K182" s="71">
        <v>15.651851851851857</v>
      </c>
      <c r="L182" s="75">
        <v>96</v>
      </c>
      <c r="M182" s="22">
        <v>55</v>
      </c>
      <c r="N182" s="72">
        <v>77.238095238095241</v>
      </c>
      <c r="O182" s="358">
        <v>1015</v>
      </c>
      <c r="P182" s="20">
        <v>1013.4</v>
      </c>
      <c r="Q182" s="20">
        <v>1013.9719576719577</v>
      </c>
      <c r="R182" s="66">
        <v>6.5</v>
      </c>
      <c r="S182" s="64">
        <v>3.4</v>
      </c>
      <c r="T182" s="23">
        <v>1.1000000000000001</v>
      </c>
      <c r="U182" s="277" t="s">
        <v>100</v>
      </c>
      <c r="V182" s="281" t="s">
        <v>228</v>
      </c>
      <c r="W182" s="24">
        <v>0</v>
      </c>
      <c r="X182" s="25">
        <v>0</v>
      </c>
      <c r="Y182" s="26">
        <v>0</v>
      </c>
      <c r="Z182" s="28">
        <v>0</v>
      </c>
      <c r="AA182" s="282" t="s">
        <v>233</v>
      </c>
      <c r="AB182" s="27"/>
      <c r="AG182" s="287"/>
    </row>
    <row r="183" spans="1:33" s="19" customFormat="1" x14ac:dyDescent="0.3">
      <c r="A183" s="41">
        <v>42550</v>
      </c>
      <c r="B183" s="42">
        <v>14.6</v>
      </c>
      <c r="C183" s="14">
        <v>27.4</v>
      </c>
      <c r="D183" s="14">
        <v>20.8</v>
      </c>
      <c r="E183" s="14">
        <v>29.5</v>
      </c>
      <c r="F183" s="14">
        <v>10.3</v>
      </c>
      <c r="G183" s="14">
        <f t="shared" si="5"/>
        <v>20.9</v>
      </c>
      <c r="H183" s="71">
        <v>19.8</v>
      </c>
      <c r="I183" s="42">
        <v>17.100000000000001</v>
      </c>
      <c r="J183" s="14">
        <v>10.199999999999999</v>
      </c>
      <c r="K183" s="71">
        <v>13.641319444444449</v>
      </c>
      <c r="L183" s="75">
        <v>99</v>
      </c>
      <c r="M183" s="22">
        <v>34</v>
      </c>
      <c r="N183" s="72">
        <v>69.079861111111114</v>
      </c>
      <c r="O183" s="358">
        <v>1015.5</v>
      </c>
      <c r="P183" s="20">
        <v>1012.8</v>
      </c>
      <c r="Q183" s="20">
        <v>1014.2885416666658</v>
      </c>
      <c r="R183" s="66">
        <v>6.8</v>
      </c>
      <c r="S183" s="64">
        <v>2.6</v>
      </c>
      <c r="T183" s="23">
        <v>0.8</v>
      </c>
      <c r="U183" s="277" t="s">
        <v>93</v>
      </c>
      <c r="V183" s="281"/>
      <c r="W183" s="24">
        <v>0</v>
      </c>
      <c r="X183" s="25">
        <v>0</v>
      </c>
      <c r="Y183" s="26">
        <v>0</v>
      </c>
      <c r="Z183" s="28">
        <v>0</v>
      </c>
      <c r="AA183" s="282" t="s">
        <v>238</v>
      </c>
      <c r="AB183" s="27"/>
      <c r="AG183" s="287"/>
    </row>
    <row r="184" spans="1:33" s="373" customFormat="1" ht="15" thickBot="1" x14ac:dyDescent="0.35">
      <c r="A184" s="361">
        <v>42551</v>
      </c>
      <c r="B184" s="362">
        <v>16.8</v>
      </c>
      <c r="C184" s="363">
        <v>33.200000000000003</v>
      </c>
      <c r="D184" s="363">
        <v>26.1</v>
      </c>
      <c r="E184" s="363">
        <v>34.6</v>
      </c>
      <c r="F184" s="363">
        <v>10.4</v>
      </c>
      <c r="G184" s="363">
        <f>(B184+C184+2*D184)/4</f>
        <v>25.55</v>
      </c>
      <c r="H184" s="364">
        <v>24.2</v>
      </c>
      <c r="I184" s="362">
        <v>18.2</v>
      </c>
      <c r="J184" s="363">
        <v>11.2</v>
      </c>
      <c r="K184" s="364">
        <v>15.043157894736829</v>
      </c>
      <c r="L184" s="365">
        <v>99</v>
      </c>
      <c r="M184" s="366">
        <v>31</v>
      </c>
      <c r="N184" s="367">
        <v>65.624561403508778</v>
      </c>
      <c r="O184" s="368">
        <v>1015.7</v>
      </c>
      <c r="P184" s="369">
        <v>1012.6</v>
      </c>
      <c r="Q184" s="369">
        <v>1014.5017361111109</v>
      </c>
      <c r="R184" s="370">
        <v>6.8</v>
      </c>
      <c r="S184" s="371">
        <v>2.7</v>
      </c>
      <c r="T184" s="372">
        <v>0.9</v>
      </c>
      <c r="U184" s="283" t="s">
        <v>94</v>
      </c>
      <c r="V184" s="284"/>
      <c r="W184" s="45">
        <v>0</v>
      </c>
      <c r="X184" s="46">
        <v>0</v>
      </c>
      <c r="Y184" s="47">
        <v>0</v>
      </c>
      <c r="Z184" s="48">
        <v>0</v>
      </c>
      <c r="AA184" s="285" t="s">
        <v>246</v>
      </c>
      <c r="AB184" s="360"/>
      <c r="AG184" s="375"/>
    </row>
    <row r="185" spans="1:33" s="36" customFormat="1" x14ac:dyDescent="0.3">
      <c r="A185" s="41">
        <v>42552</v>
      </c>
      <c r="B185" s="68">
        <v>20.5</v>
      </c>
      <c r="C185" s="31">
        <v>29.8</v>
      </c>
      <c r="D185" s="31">
        <v>21.3</v>
      </c>
      <c r="E185" s="31">
        <v>32.5</v>
      </c>
      <c r="F185" s="31">
        <v>16.7</v>
      </c>
      <c r="G185" s="31">
        <f t="shared" ref="G185:G196" si="6">(B185+C185+2*D185)/4</f>
        <v>23.225000000000001</v>
      </c>
      <c r="H185" s="74">
        <v>22.9</v>
      </c>
      <c r="I185" s="68">
        <v>21.9</v>
      </c>
      <c r="J185" s="31">
        <v>14.2</v>
      </c>
      <c r="K185" s="74">
        <v>18.511805555555561</v>
      </c>
      <c r="L185" s="126">
        <v>99</v>
      </c>
      <c r="M185" s="32">
        <v>43</v>
      </c>
      <c r="N185" s="121">
        <v>79.986111111111114</v>
      </c>
      <c r="O185" s="359">
        <v>1017.6</v>
      </c>
      <c r="P185" s="33">
        <v>1014.5</v>
      </c>
      <c r="Q185" s="33">
        <v>1016.0034722222224</v>
      </c>
      <c r="R185" s="123">
        <v>7.5</v>
      </c>
      <c r="S185" s="122">
        <v>3.7</v>
      </c>
      <c r="T185" s="34">
        <v>0.9</v>
      </c>
      <c r="U185" s="274" t="s">
        <v>94</v>
      </c>
      <c r="V185" s="286" t="s">
        <v>220</v>
      </c>
      <c r="W185" s="116">
        <v>54</v>
      </c>
      <c r="X185" s="117">
        <v>11.3</v>
      </c>
      <c r="Y185" s="118">
        <v>0</v>
      </c>
      <c r="Z185" s="124">
        <v>0</v>
      </c>
      <c r="AA185" s="276" t="s">
        <v>247</v>
      </c>
      <c r="AB185" s="35"/>
      <c r="AG185" s="43"/>
    </row>
    <row r="186" spans="1:33" s="19" customFormat="1" ht="28.8" x14ac:dyDescent="0.3">
      <c r="A186" s="41">
        <v>42553</v>
      </c>
      <c r="B186" s="42">
        <v>16.600000000000001</v>
      </c>
      <c r="C186" s="14">
        <v>33</v>
      </c>
      <c r="D186" s="14">
        <v>23.3</v>
      </c>
      <c r="E186" s="14">
        <v>33.799999999999997</v>
      </c>
      <c r="F186" s="14">
        <v>15.5</v>
      </c>
      <c r="G186" s="14">
        <f t="shared" si="6"/>
        <v>24.05</v>
      </c>
      <c r="H186" s="71">
        <v>24</v>
      </c>
      <c r="I186" s="42">
        <v>21.6</v>
      </c>
      <c r="J186" s="14">
        <v>15.4</v>
      </c>
      <c r="K186" s="71">
        <v>18.118750000000002</v>
      </c>
      <c r="L186" s="75">
        <v>99</v>
      </c>
      <c r="M186" s="22">
        <v>36</v>
      </c>
      <c r="N186" s="72">
        <v>74.170138888888886</v>
      </c>
      <c r="O186" s="358">
        <v>1016.8</v>
      </c>
      <c r="P186" s="20">
        <v>1011.3</v>
      </c>
      <c r="Q186" s="20">
        <v>1014.2194444444444</v>
      </c>
      <c r="R186" s="66">
        <v>6.8</v>
      </c>
      <c r="S186" s="64">
        <v>3.9</v>
      </c>
      <c r="T186" s="23">
        <v>1.1000000000000001</v>
      </c>
      <c r="U186" s="277" t="s">
        <v>89</v>
      </c>
      <c r="V186" s="278" t="s">
        <v>220</v>
      </c>
      <c r="W186" s="16">
        <v>3.6</v>
      </c>
      <c r="X186" s="17">
        <v>0.3</v>
      </c>
      <c r="Y186" s="18">
        <v>0</v>
      </c>
      <c r="Z186" s="44">
        <v>0</v>
      </c>
      <c r="AA186" s="279" t="s">
        <v>356</v>
      </c>
      <c r="AB186" s="27"/>
      <c r="AG186" s="287"/>
    </row>
    <row r="187" spans="1:33" s="19" customFormat="1" x14ac:dyDescent="0.3">
      <c r="A187" s="41">
        <v>42554</v>
      </c>
      <c r="B187" s="42">
        <v>20.9</v>
      </c>
      <c r="C187" s="14">
        <v>18.2</v>
      </c>
      <c r="D187" s="14">
        <v>16.600000000000001</v>
      </c>
      <c r="E187" s="14">
        <v>21.8</v>
      </c>
      <c r="F187" s="14">
        <v>13.3</v>
      </c>
      <c r="G187" s="14">
        <f t="shared" si="6"/>
        <v>18.074999999999999</v>
      </c>
      <c r="H187" s="71">
        <v>18.100000000000001</v>
      </c>
      <c r="I187" s="42">
        <v>20.8</v>
      </c>
      <c r="J187" s="14">
        <v>13.2</v>
      </c>
      <c r="K187" s="71">
        <v>17.017028985507245</v>
      </c>
      <c r="L187" s="75">
        <v>99</v>
      </c>
      <c r="M187" s="22">
        <v>84</v>
      </c>
      <c r="N187" s="72">
        <v>93.239130434782609</v>
      </c>
      <c r="O187" s="358">
        <v>1018.5</v>
      </c>
      <c r="P187" s="20">
        <v>1011.8</v>
      </c>
      <c r="Q187" s="20">
        <v>1015.2295138888884</v>
      </c>
      <c r="R187" s="66">
        <v>4.8</v>
      </c>
      <c r="S187" s="64">
        <v>2.4</v>
      </c>
      <c r="T187" s="23">
        <v>0.7</v>
      </c>
      <c r="U187" s="277" t="s">
        <v>46</v>
      </c>
      <c r="V187" s="278" t="s">
        <v>220</v>
      </c>
      <c r="W187" s="16">
        <v>10.8</v>
      </c>
      <c r="X187" s="17">
        <v>3.9</v>
      </c>
      <c r="Y187" s="18">
        <v>0</v>
      </c>
      <c r="Z187" s="44">
        <v>0</v>
      </c>
      <c r="AA187" s="279" t="s">
        <v>357</v>
      </c>
      <c r="AB187" s="27"/>
      <c r="AG187" s="287"/>
    </row>
    <row r="188" spans="1:33" s="19" customFormat="1" x14ac:dyDescent="0.3">
      <c r="A188" s="41">
        <v>42555</v>
      </c>
      <c r="B188" s="42">
        <v>13.1</v>
      </c>
      <c r="C188" s="14">
        <v>25.8</v>
      </c>
      <c r="D188" s="14">
        <v>18.8</v>
      </c>
      <c r="E188" s="14">
        <v>25.9</v>
      </c>
      <c r="F188" s="14">
        <v>10.3</v>
      </c>
      <c r="G188" s="14">
        <f t="shared" si="6"/>
        <v>19.125</v>
      </c>
      <c r="H188" s="71">
        <v>19.399999999999999</v>
      </c>
      <c r="I188" s="42">
        <v>16.2</v>
      </c>
      <c r="J188" s="14">
        <v>8.9</v>
      </c>
      <c r="K188" s="71">
        <v>11.298795180722882</v>
      </c>
      <c r="L188" s="75">
        <v>99</v>
      </c>
      <c r="M188" s="22">
        <v>34</v>
      </c>
      <c r="N188" s="72">
        <v>65.273092369477908</v>
      </c>
      <c r="O188" s="358">
        <v>1020</v>
      </c>
      <c r="P188" s="20">
        <v>1017.7</v>
      </c>
      <c r="Q188" s="20">
        <v>1018.8503472222225</v>
      </c>
      <c r="R188" s="66">
        <v>4.4000000000000004</v>
      </c>
      <c r="S188" s="64">
        <v>4.0999999999999996</v>
      </c>
      <c r="T188" s="23">
        <v>1.4</v>
      </c>
      <c r="U188" s="277" t="s">
        <v>100</v>
      </c>
      <c r="V188" s="280"/>
      <c r="W188" s="16">
        <v>0</v>
      </c>
      <c r="X188" s="17">
        <v>0</v>
      </c>
      <c r="Y188" s="18">
        <v>0</v>
      </c>
      <c r="Z188" s="44">
        <v>0</v>
      </c>
      <c r="AA188" s="279" t="s">
        <v>233</v>
      </c>
      <c r="AB188" s="27"/>
      <c r="AG188" s="287"/>
    </row>
    <row r="189" spans="1:33" s="19" customFormat="1" ht="28.8" x14ac:dyDescent="0.3">
      <c r="A189" s="41">
        <v>42556</v>
      </c>
      <c r="B189" s="42">
        <v>19.899999999999999</v>
      </c>
      <c r="C189" s="14">
        <v>25.9</v>
      </c>
      <c r="D189" s="14">
        <v>23.1</v>
      </c>
      <c r="E189" s="14">
        <v>28</v>
      </c>
      <c r="F189" s="14">
        <v>12.9</v>
      </c>
      <c r="G189" s="14">
        <f t="shared" si="6"/>
        <v>23</v>
      </c>
      <c r="H189" s="71">
        <v>23.7</v>
      </c>
      <c r="I189" s="42">
        <v>14.1</v>
      </c>
      <c r="J189" s="14">
        <v>8.1999999999999993</v>
      </c>
      <c r="K189" s="71">
        <v>11.537777777777773</v>
      </c>
      <c r="L189" s="75">
        <v>96</v>
      </c>
      <c r="M189" s="22">
        <v>30</v>
      </c>
      <c r="N189" s="72">
        <v>49.672222222222224</v>
      </c>
      <c r="O189" s="358">
        <v>1019.9</v>
      </c>
      <c r="P189" s="20">
        <v>1011.6</v>
      </c>
      <c r="Q189" s="20">
        <v>1015.8152777777783</v>
      </c>
      <c r="R189" s="66">
        <v>6.5</v>
      </c>
      <c r="S189" s="64">
        <v>4</v>
      </c>
      <c r="T189" s="23">
        <v>1.2</v>
      </c>
      <c r="U189" s="277" t="s">
        <v>44</v>
      </c>
      <c r="V189" s="280"/>
      <c r="W189" s="16">
        <v>0</v>
      </c>
      <c r="X189" s="17">
        <v>0</v>
      </c>
      <c r="Y189" s="18">
        <v>0</v>
      </c>
      <c r="Z189" s="44">
        <v>0</v>
      </c>
      <c r="AA189" s="279" t="s">
        <v>360</v>
      </c>
      <c r="AB189" s="27"/>
      <c r="AG189" s="287"/>
    </row>
    <row r="190" spans="1:33" s="19" customFormat="1" x14ac:dyDescent="0.3">
      <c r="A190" s="41">
        <v>42557</v>
      </c>
      <c r="B190" s="42">
        <v>17.600000000000001</v>
      </c>
      <c r="C190" s="14">
        <v>22</v>
      </c>
      <c r="D190" s="14">
        <v>18.8</v>
      </c>
      <c r="E190" s="14">
        <v>27.1</v>
      </c>
      <c r="F190" s="14">
        <v>12.2</v>
      </c>
      <c r="G190" s="14">
        <f t="shared" si="6"/>
        <v>19.3</v>
      </c>
      <c r="H190" s="71">
        <v>19.600000000000001</v>
      </c>
      <c r="I190" s="42">
        <v>19.7</v>
      </c>
      <c r="J190" s="14">
        <v>7.1</v>
      </c>
      <c r="K190" s="71">
        <v>14.043703703703718</v>
      </c>
      <c r="L190" s="75">
        <v>99</v>
      </c>
      <c r="M190" s="22">
        <v>38</v>
      </c>
      <c r="N190" s="72">
        <v>72.896296296296299</v>
      </c>
      <c r="O190" s="358">
        <v>1014.3</v>
      </c>
      <c r="P190" s="20">
        <v>1009.2</v>
      </c>
      <c r="Q190" s="20">
        <v>1010.8975694444434</v>
      </c>
      <c r="R190" s="66">
        <v>5.8</v>
      </c>
      <c r="S190" s="64">
        <v>3.2</v>
      </c>
      <c r="T190" s="23">
        <v>1</v>
      </c>
      <c r="U190" s="277" t="s">
        <v>93</v>
      </c>
      <c r="V190" s="280" t="s">
        <v>220</v>
      </c>
      <c r="W190" s="16">
        <v>10.8</v>
      </c>
      <c r="X190" s="17">
        <v>1.8</v>
      </c>
      <c r="Y190" s="18">
        <v>0</v>
      </c>
      <c r="Z190" s="44">
        <v>0</v>
      </c>
      <c r="AA190" s="279" t="s">
        <v>361</v>
      </c>
      <c r="AB190" s="27"/>
      <c r="AG190" s="287"/>
    </row>
    <row r="191" spans="1:33" s="19" customFormat="1" x14ac:dyDescent="0.3">
      <c r="A191" s="41">
        <v>42558</v>
      </c>
      <c r="B191" s="42">
        <v>13.8</v>
      </c>
      <c r="C191" s="14">
        <v>23.5</v>
      </c>
      <c r="D191" s="14">
        <v>17.8</v>
      </c>
      <c r="E191" s="14">
        <v>24.8</v>
      </c>
      <c r="F191" s="14">
        <v>7.1</v>
      </c>
      <c r="G191" s="14">
        <f t="shared" si="6"/>
        <v>18.225000000000001</v>
      </c>
      <c r="H191" s="71">
        <v>17</v>
      </c>
      <c r="I191" s="42">
        <v>12.7</v>
      </c>
      <c r="J191" s="14">
        <v>5.7</v>
      </c>
      <c r="K191" s="71">
        <v>7.7835087719298217</v>
      </c>
      <c r="L191" s="75">
        <v>99</v>
      </c>
      <c r="M191" s="22">
        <v>31</v>
      </c>
      <c r="N191" s="72">
        <v>59.821052631578951</v>
      </c>
      <c r="O191" s="358">
        <v>1019.7</v>
      </c>
      <c r="P191" s="20">
        <v>1014.2</v>
      </c>
      <c r="Q191" s="20">
        <v>1016.8274305555553</v>
      </c>
      <c r="R191" s="66">
        <v>7.5</v>
      </c>
      <c r="S191" s="64">
        <v>3.3</v>
      </c>
      <c r="T191" s="23">
        <v>1.1000000000000001</v>
      </c>
      <c r="U191" s="277" t="s">
        <v>100</v>
      </c>
      <c r="V191" s="280"/>
      <c r="W191" s="16">
        <v>0</v>
      </c>
      <c r="X191" s="17">
        <v>0</v>
      </c>
      <c r="Y191" s="18">
        <v>0</v>
      </c>
      <c r="Z191" s="44">
        <v>0</v>
      </c>
      <c r="AA191" s="279" t="s">
        <v>232</v>
      </c>
      <c r="AB191" s="27"/>
      <c r="AG191" s="287"/>
    </row>
    <row r="192" spans="1:33" s="19" customFormat="1" x14ac:dyDescent="0.3">
      <c r="A192" s="41">
        <v>42559</v>
      </c>
      <c r="B192" s="42">
        <v>11.5</v>
      </c>
      <c r="C192" s="14">
        <v>25.8</v>
      </c>
      <c r="D192" s="14">
        <v>22.2</v>
      </c>
      <c r="E192" s="14">
        <v>29.4</v>
      </c>
      <c r="F192" s="14">
        <v>5.9</v>
      </c>
      <c r="G192" s="14">
        <f t="shared" si="6"/>
        <v>20.424999999999997</v>
      </c>
      <c r="H192" s="71">
        <v>18.600000000000001</v>
      </c>
      <c r="I192" s="42">
        <v>13.2</v>
      </c>
      <c r="J192" s="14">
        <v>5.7</v>
      </c>
      <c r="K192" s="71">
        <v>9.3673611111111121</v>
      </c>
      <c r="L192" s="75">
        <v>99</v>
      </c>
      <c r="M192" s="22">
        <v>27</v>
      </c>
      <c r="N192" s="72">
        <v>61.819444444444443</v>
      </c>
      <c r="O192" s="358">
        <v>1020.7</v>
      </c>
      <c r="P192" s="20">
        <v>1014.7</v>
      </c>
      <c r="Q192" s="20">
        <v>1018.0159722222221</v>
      </c>
      <c r="R192" s="66">
        <v>5.4</v>
      </c>
      <c r="S192" s="64">
        <v>3.5</v>
      </c>
      <c r="T192" s="23">
        <v>1</v>
      </c>
      <c r="U192" s="277" t="s">
        <v>44</v>
      </c>
      <c r="V192" s="280"/>
      <c r="W192" s="16">
        <v>0</v>
      </c>
      <c r="X192" s="17">
        <v>0</v>
      </c>
      <c r="Y192" s="18">
        <v>0</v>
      </c>
      <c r="Z192" s="44">
        <v>0</v>
      </c>
      <c r="AA192" s="279" t="s">
        <v>233</v>
      </c>
      <c r="AB192" s="27"/>
      <c r="AG192" s="287"/>
    </row>
    <row r="193" spans="1:33" s="19" customFormat="1" x14ac:dyDescent="0.3">
      <c r="A193" s="41">
        <v>42560</v>
      </c>
      <c r="B193" s="42">
        <v>16.399999999999999</v>
      </c>
      <c r="C193" s="14">
        <v>25.5</v>
      </c>
      <c r="D193" s="14">
        <v>19.8</v>
      </c>
      <c r="E193" s="14">
        <v>27.5</v>
      </c>
      <c r="F193" s="14">
        <v>14.3</v>
      </c>
      <c r="G193" s="14">
        <f t="shared" si="6"/>
        <v>20.375</v>
      </c>
      <c r="H193" s="71">
        <v>20.399999999999999</v>
      </c>
      <c r="I193" s="42">
        <v>18.8</v>
      </c>
      <c r="J193" s="14">
        <v>8.9</v>
      </c>
      <c r="K193" s="71">
        <v>12.971874999999992</v>
      </c>
      <c r="L193" s="75">
        <v>94</v>
      </c>
      <c r="M193" s="22">
        <v>37</v>
      </c>
      <c r="N193" s="72">
        <v>65.048611111111114</v>
      </c>
      <c r="O193" s="358">
        <v>1016.5</v>
      </c>
      <c r="P193" s="20">
        <v>1011.7</v>
      </c>
      <c r="Q193" s="20">
        <v>1013.64131944444</v>
      </c>
      <c r="R193" s="66">
        <v>6.8</v>
      </c>
      <c r="S193" s="64">
        <v>4.0999999999999996</v>
      </c>
      <c r="T193" s="23">
        <v>1.1000000000000001</v>
      </c>
      <c r="U193" s="277" t="s">
        <v>46</v>
      </c>
      <c r="V193" s="280" t="s">
        <v>220</v>
      </c>
      <c r="W193" s="16">
        <v>10.8</v>
      </c>
      <c r="X193" s="17">
        <v>1.5</v>
      </c>
      <c r="Y193" s="18">
        <v>0</v>
      </c>
      <c r="Z193" s="44">
        <v>0</v>
      </c>
      <c r="AA193" s="279" t="s">
        <v>299</v>
      </c>
      <c r="AB193" s="27"/>
      <c r="AG193" s="287"/>
    </row>
    <row r="194" spans="1:33" s="19" customFormat="1" x14ac:dyDescent="0.3">
      <c r="A194" s="41">
        <v>42561</v>
      </c>
      <c r="B194" s="42">
        <v>13.6</v>
      </c>
      <c r="C194" s="14">
        <v>27.6</v>
      </c>
      <c r="D194" s="14">
        <v>23.1</v>
      </c>
      <c r="E194" s="14">
        <v>28.7</v>
      </c>
      <c r="F194" s="14">
        <v>10.7</v>
      </c>
      <c r="G194" s="14">
        <f t="shared" si="6"/>
        <v>21.85</v>
      </c>
      <c r="H194" s="71">
        <v>20.9</v>
      </c>
      <c r="I194" s="42">
        <v>15</v>
      </c>
      <c r="J194" s="14">
        <v>10.199999999999999</v>
      </c>
      <c r="K194" s="71">
        <v>12.481118881118881</v>
      </c>
      <c r="L194" s="75">
        <v>99</v>
      </c>
      <c r="M194" s="22">
        <v>33</v>
      </c>
      <c r="N194" s="72">
        <v>63.38111888111888</v>
      </c>
      <c r="O194" s="358">
        <v>1018.1</v>
      </c>
      <c r="P194" s="20">
        <v>1015.1</v>
      </c>
      <c r="Q194" s="20">
        <v>1016.5756944444444</v>
      </c>
      <c r="R194" s="66">
        <v>6.1</v>
      </c>
      <c r="S194" s="64">
        <v>3.4</v>
      </c>
      <c r="T194" s="23">
        <v>1</v>
      </c>
      <c r="U194" s="277" t="s">
        <v>44</v>
      </c>
      <c r="V194" s="280"/>
      <c r="W194" s="16">
        <v>0</v>
      </c>
      <c r="X194" s="17">
        <v>0</v>
      </c>
      <c r="Y194" s="18">
        <v>0</v>
      </c>
      <c r="Z194" s="44">
        <v>0</v>
      </c>
      <c r="AA194" s="279" t="s">
        <v>233</v>
      </c>
      <c r="AB194" s="27"/>
      <c r="AG194" s="287"/>
    </row>
    <row r="195" spans="1:33" s="19" customFormat="1" x14ac:dyDescent="0.3">
      <c r="A195" s="41">
        <v>42562</v>
      </c>
      <c r="B195" s="42">
        <v>16.399999999999999</v>
      </c>
      <c r="C195" s="14">
        <v>30.8</v>
      </c>
      <c r="D195" s="14">
        <v>27.4</v>
      </c>
      <c r="E195" s="14">
        <v>31.8</v>
      </c>
      <c r="F195" s="14">
        <v>11.5</v>
      </c>
      <c r="G195" s="14">
        <f t="shared" si="6"/>
        <v>25.5</v>
      </c>
      <c r="H195" s="71">
        <v>23.5</v>
      </c>
      <c r="I195" s="42">
        <v>17.7</v>
      </c>
      <c r="J195" s="14">
        <v>11.2</v>
      </c>
      <c r="K195" s="71">
        <v>14.931944444444433</v>
      </c>
      <c r="L195" s="75">
        <v>99</v>
      </c>
      <c r="M195" s="22">
        <v>39</v>
      </c>
      <c r="N195" s="72">
        <v>63.131944444444443</v>
      </c>
      <c r="O195" s="358">
        <v>1016.5</v>
      </c>
      <c r="P195" s="20">
        <v>1012.2</v>
      </c>
      <c r="Q195" s="20">
        <v>1014.5718749999992</v>
      </c>
      <c r="R195" s="66">
        <v>8.8000000000000007</v>
      </c>
      <c r="S195" s="64">
        <v>5.3</v>
      </c>
      <c r="T195" s="23">
        <v>2.2999999999999998</v>
      </c>
      <c r="U195" s="277" t="s">
        <v>89</v>
      </c>
      <c r="V195" s="280"/>
      <c r="W195" s="16">
        <v>0</v>
      </c>
      <c r="X195" s="17">
        <v>0</v>
      </c>
      <c r="Y195" s="18">
        <v>0</v>
      </c>
      <c r="Z195" s="44">
        <v>0</v>
      </c>
      <c r="AA195" s="279" t="s">
        <v>238</v>
      </c>
      <c r="AB195" s="27"/>
      <c r="AG195" s="287"/>
    </row>
    <row r="196" spans="1:33" s="19" customFormat="1" x14ac:dyDescent="0.3">
      <c r="A196" s="41">
        <v>42563</v>
      </c>
      <c r="B196" s="42">
        <v>20.2</v>
      </c>
      <c r="C196" s="14">
        <v>33.4</v>
      </c>
      <c r="D196" s="14">
        <v>28.7</v>
      </c>
      <c r="E196" s="14">
        <v>34.200000000000003</v>
      </c>
      <c r="F196" s="14">
        <v>16.100000000000001</v>
      </c>
      <c r="G196" s="14">
        <f t="shared" si="6"/>
        <v>27.75</v>
      </c>
      <c r="H196" s="71">
        <v>27</v>
      </c>
      <c r="I196" s="42">
        <v>19.5</v>
      </c>
      <c r="J196" s="14">
        <v>13.8</v>
      </c>
      <c r="K196" s="71">
        <v>17.07517482517482</v>
      </c>
      <c r="L196" s="75">
        <v>98</v>
      </c>
      <c r="M196" s="22">
        <v>32</v>
      </c>
      <c r="N196" s="72">
        <v>58.611888111888113</v>
      </c>
      <c r="O196" s="358">
        <v>1013.8</v>
      </c>
      <c r="P196" s="20">
        <v>1009.1</v>
      </c>
      <c r="Q196" s="20">
        <v>1011.7435540069681</v>
      </c>
      <c r="R196" s="66">
        <v>7.8</v>
      </c>
      <c r="S196" s="64">
        <v>5.0999999999999996</v>
      </c>
      <c r="T196" s="23">
        <v>2.1</v>
      </c>
      <c r="U196" s="277" t="s">
        <v>44</v>
      </c>
      <c r="V196" s="280"/>
      <c r="W196" s="16">
        <v>0</v>
      </c>
      <c r="X196" s="17">
        <v>0</v>
      </c>
      <c r="Y196" s="18">
        <v>0</v>
      </c>
      <c r="Z196" s="44">
        <v>0</v>
      </c>
      <c r="AA196" s="279" t="s">
        <v>243</v>
      </c>
      <c r="AB196" s="27"/>
      <c r="AG196" s="287"/>
    </row>
    <row r="197" spans="1:33" s="19" customFormat="1" x14ac:dyDescent="0.3">
      <c r="A197" s="41">
        <v>42564</v>
      </c>
      <c r="B197" s="42">
        <v>23.6</v>
      </c>
      <c r="C197" s="14">
        <v>31.6</v>
      </c>
      <c r="D197" s="14">
        <v>20.9</v>
      </c>
      <c r="E197" s="14">
        <v>34.200000000000003</v>
      </c>
      <c r="F197" s="14">
        <v>19.5</v>
      </c>
      <c r="G197" s="14">
        <f>(B197+C197+2*D197)/4</f>
        <v>24.25</v>
      </c>
      <c r="H197" s="71">
        <v>24.2</v>
      </c>
      <c r="I197" s="42">
        <v>22.9</v>
      </c>
      <c r="J197" s="14">
        <v>18.399999999999999</v>
      </c>
      <c r="K197" s="71">
        <v>19.915981735159829</v>
      </c>
      <c r="L197" s="75">
        <v>99</v>
      </c>
      <c r="M197" s="22">
        <v>44</v>
      </c>
      <c r="N197" s="72">
        <v>81.831050228310502</v>
      </c>
      <c r="O197" s="358">
        <v>1010.9</v>
      </c>
      <c r="P197" s="20">
        <v>1007.8</v>
      </c>
      <c r="Q197" s="20">
        <v>1009.0753303964761</v>
      </c>
      <c r="R197" s="66">
        <v>9.9</v>
      </c>
      <c r="S197" s="64">
        <v>5.7</v>
      </c>
      <c r="T197" s="23">
        <v>1.6</v>
      </c>
      <c r="U197" s="277" t="s">
        <v>43</v>
      </c>
      <c r="V197" s="281" t="s">
        <v>271</v>
      </c>
      <c r="W197" s="24">
        <v>140.4</v>
      </c>
      <c r="X197" s="25">
        <v>44</v>
      </c>
      <c r="Y197" s="26">
        <v>0</v>
      </c>
      <c r="Z197" s="28">
        <v>0</v>
      </c>
      <c r="AA197" s="282" t="s">
        <v>316</v>
      </c>
      <c r="AB197" s="27"/>
      <c r="AG197" s="287"/>
    </row>
    <row r="198" spans="1:33" s="19" customFormat="1" x14ac:dyDescent="0.3">
      <c r="A198" s="41">
        <v>42565</v>
      </c>
      <c r="B198" s="42"/>
      <c r="C198" s="14"/>
      <c r="D198" s="14"/>
      <c r="E198" s="14"/>
      <c r="F198" s="14"/>
      <c r="G198" s="14"/>
      <c r="H198" s="71"/>
      <c r="I198" s="42"/>
      <c r="J198" s="14"/>
      <c r="K198" s="71"/>
      <c r="L198" s="75"/>
      <c r="M198" s="22"/>
      <c r="N198" s="72"/>
      <c r="O198" s="358"/>
      <c r="P198" s="20"/>
      <c r="Q198" s="20"/>
      <c r="R198" s="66"/>
      <c r="S198" s="64"/>
      <c r="T198" s="23"/>
      <c r="U198" s="277" t="s">
        <v>93</v>
      </c>
      <c r="V198" s="281" t="s">
        <v>220</v>
      </c>
      <c r="W198" s="24">
        <v>18</v>
      </c>
      <c r="X198" s="25">
        <v>24.5</v>
      </c>
      <c r="Y198" s="26">
        <v>0</v>
      </c>
      <c r="Z198" s="28">
        <v>0</v>
      </c>
      <c r="AA198" s="282" t="s">
        <v>380</v>
      </c>
      <c r="AB198" s="27"/>
      <c r="AG198" s="287"/>
    </row>
    <row r="199" spans="1:33" s="19" customFormat="1" x14ac:dyDescent="0.3">
      <c r="A199" s="41">
        <v>42566</v>
      </c>
      <c r="B199" s="42">
        <v>14.8</v>
      </c>
      <c r="C199" s="14">
        <v>23.2</v>
      </c>
      <c r="D199" s="14">
        <v>18</v>
      </c>
      <c r="E199" s="14">
        <v>24.8</v>
      </c>
      <c r="F199" s="14">
        <v>10.4</v>
      </c>
      <c r="G199" s="14">
        <f>(B199+C199+2*D199)/4</f>
        <v>18.5</v>
      </c>
      <c r="H199" s="71"/>
      <c r="I199" s="42"/>
      <c r="J199" s="14"/>
      <c r="K199" s="71"/>
      <c r="L199" s="75"/>
      <c r="M199" s="22"/>
      <c r="N199" s="72"/>
      <c r="O199" s="358"/>
      <c r="P199" s="20"/>
      <c r="Q199" s="20"/>
      <c r="R199" s="66"/>
      <c r="S199" s="64"/>
      <c r="T199" s="23"/>
      <c r="U199" s="277" t="s">
        <v>45</v>
      </c>
      <c r="V199" s="281"/>
      <c r="W199" s="24">
        <v>0</v>
      </c>
      <c r="X199" s="25">
        <v>0</v>
      </c>
      <c r="Y199" s="26">
        <v>0</v>
      </c>
      <c r="Z199" s="28">
        <v>0</v>
      </c>
      <c r="AA199" s="282" t="s">
        <v>224</v>
      </c>
      <c r="AB199" s="27"/>
      <c r="AG199" s="287"/>
    </row>
    <row r="200" spans="1:33" s="19" customFormat="1" x14ac:dyDescent="0.3">
      <c r="A200" s="41">
        <v>42567</v>
      </c>
      <c r="B200" s="42">
        <v>14.8</v>
      </c>
      <c r="C200" s="14">
        <v>17.5</v>
      </c>
      <c r="D200" s="14">
        <v>15.9</v>
      </c>
      <c r="E200" s="14">
        <v>18.3</v>
      </c>
      <c r="F200" s="14">
        <v>14.5</v>
      </c>
      <c r="G200" s="14">
        <f>(B200+C200+2*D200)/4</f>
        <v>16.024999999999999</v>
      </c>
      <c r="H200" s="71"/>
      <c r="I200" s="42"/>
      <c r="J200" s="14"/>
      <c r="K200" s="71"/>
      <c r="L200" s="75"/>
      <c r="M200" s="22"/>
      <c r="N200" s="72"/>
      <c r="O200" s="358"/>
      <c r="P200" s="20"/>
      <c r="Q200" s="20"/>
      <c r="R200" s="66"/>
      <c r="S200" s="64"/>
      <c r="T200" s="23"/>
      <c r="U200" s="277" t="s">
        <v>46</v>
      </c>
      <c r="V200" s="281" t="s">
        <v>220</v>
      </c>
      <c r="W200" s="24">
        <v>7.2</v>
      </c>
      <c r="X200" s="25">
        <v>13.5</v>
      </c>
      <c r="Y200" s="26">
        <v>0</v>
      </c>
      <c r="Z200" s="28">
        <v>0</v>
      </c>
      <c r="AA200" s="282" t="s">
        <v>218</v>
      </c>
      <c r="AB200" s="27"/>
      <c r="AG200" s="287"/>
    </row>
    <row r="201" spans="1:33" s="19" customFormat="1" x14ac:dyDescent="0.3">
      <c r="A201" s="41">
        <v>42568</v>
      </c>
      <c r="B201" s="42">
        <v>16</v>
      </c>
      <c r="C201" s="14">
        <v>17.2</v>
      </c>
      <c r="D201" s="14">
        <v>16.5</v>
      </c>
      <c r="E201" s="14">
        <v>18</v>
      </c>
      <c r="F201" s="14">
        <v>15.5</v>
      </c>
      <c r="G201" s="14">
        <f>(B201+C201+2*D201)/4</f>
        <v>16.55</v>
      </c>
      <c r="H201" s="71"/>
      <c r="I201" s="42"/>
      <c r="J201" s="14"/>
      <c r="K201" s="71"/>
      <c r="L201" s="75"/>
      <c r="M201" s="22"/>
      <c r="N201" s="72"/>
      <c r="O201" s="358"/>
      <c r="P201" s="20"/>
      <c r="Q201" s="20"/>
      <c r="R201" s="66"/>
      <c r="S201" s="64"/>
      <c r="T201" s="23"/>
      <c r="U201" s="277" t="s">
        <v>100</v>
      </c>
      <c r="V201" s="281" t="s">
        <v>220</v>
      </c>
      <c r="W201" s="24">
        <v>18</v>
      </c>
      <c r="X201" s="25">
        <v>45.6</v>
      </c>
      <c r="Y201" s="26">
        <v>0</v>
      </c>
      <c r="Z201" s="28">
        <v>0</v>
      </c>
      <c r="AA201" s="282" t="s">
        <v>357</v>
      </c>
      <c r="AB201" s="27"/>
      <c r="AG201" s="287"/>
    </row>
    <row r="202" spans="1:33" s="19" customFormat="1" x14ac:dyDescent="0.3">
      <c r="A202" s="41">
        <v>42569</v>
      </c>
      <c r="B202" s="42">
        <v>16.7</v>
      </c>
      <c r="C202" s="14">
        <v>16.600000000000001</v>
      </c>
      <c r="D202" s="14">
        <v>17.3</v>
      </c>
      <c r="E202" s="14">
        <v>22.6</v>
      </c>
      <c r="F202" s="14">
        <v>14.2</v>
      </c>
      <c r="G202" s="14">
        <f>(B202+C202+2*D202)/4</f>
        <v>16.975000000000001</v>
      </c>
      <c r="H202" s="71"/>
      <c r="I202" s="42"/>
      <c r="J202" s="14"/>
      <c r="K202" s="71"/>
      <c r="L202" s="75">
        <v>99</v>
      </c>
      <c r="M202" s="22">
        <v>63</v>
      </c>
      <c r="N202" s="72"/>
      <c r="O202" s="358"/>
      <c r="P202" s="20"/>
      <c r="Q202" s="20"/>
      <c r="R202" s="66">
        <v>4.4000000000000004</v>
      </c>
      <c r="S202" s="64"/>
      <c r="T202" s="23"/>
      <c r="U202" s="277" t="s">
        <v>46</v>
      </c>
      <c r="V202" s="281"/>
      <c r="W202" s="24">
        <v>0</v>
      </c>
      <c r="X202" s="25">
        <v>0</v>
      </c>
      <c r="Y202" s="26">
        <v>0</v>
      </c>
      <c r="Z202" s="28">
        <v>0</v>
      </c>
      <c r="AA202" s="282" t="s">
        <v>224</v>
      </c>
      <c r="AB202" s="27"/>
      <c r="AG202" s="287"/>
    </row>
    <row r="203" spans="1:33" s="19" customFormat="1" x14ac:dyDescent="0.3">
      <c r="A203" s="41">
        <v>42570</v>
      </c>
      <c r="B203" s="42">
        <v>15.9</v>
      </c>
      <c r="C203" s="14">
        <v>20.100000000000001</v>
      </c>
      <c r="D203" s="14">
        <v>16.399999999999999</v>
      </c>
      <c r="E203" s="14">
        <v>22.2</v>
      </c>
      <c r="F203" s="14">
        <v>14.7</v>
      </c>
      <c r="G203" s="14">
        <f t="shared" ref="G203:G214" si="7">(B203+C203+2*D203)/4</f>
        <v>17.2</v>
      </c>
      <c r="H203" s="71">
        <v>19</v>
      </c>
      <c r="I203" s="42">
        <v>17.2</v>
      </c>
      <c r="J203" s="14">
        <v>13.5</v>
      </c>
      <c r="K203" s="71"/>
      <c r="L203" s="75">
        <v>99</v>
      </c>
      <c r="M203" s="22">
        <v>61</v>
      </c>
      <c r="N203" s="72"/>
      <c r="O203" s="358">
        <v>1018.6</v>
      </c>
      <c r="P203" s="20">
        <v>1017.3</v>
      </c>
      <c r="Q203" s="20"/>
      <c r="R203" s="66">
        <v>6.5</v>
      </c>
      <c r="S203" s="64">
        <v>2.6</v>
      </c>
      <c r="T203" s="23">
        <v>0.9</v>
      </c>
      <c r="U203" s="277" t="s">
        <v>46</v>
      </c>
      <c r="V203" s="281" t="s">
        <v>220</v>
      </c>
      <c r="W203" s="24">
        <v>3.6</v>
      </c>
      <c r="X203" s="25">
        <v>0.8</v>
      </c>
      <c r="Y203" s="26">
        <v>0</v>
      </c>
      <c r="Z203" s="28">
        <v>0</v>
      </c>
      <c r="AA203" s="282" t="s">
        <v>284</v>
      </c>
      <c r="AB203" s="27"/>
      <c r="AG203" s="287"/>
    </row>
    <row r="204" spans="1:33" s="19" customFormat="1" x14ac:dyDescent="0.3">
      <c r="A204" s="41">
        <v>42571</v>
      </c>
      <c r="B204" s="42">
        <v>13.5</v>
      </c>
      <c r="C204" s="14">
        <v>22.7</v>
      </c>
      <c r="D204" s="14">
        <v>17.899999999999999</v>
      </c>
      <c r="E204" s="14">
        <v>25.9</v>
      </c>
      <c r="F204" s="14">
        <v>12.6</v>
      </c>
      <c r="G204" s="14">
        <f t="shared" si="7"/>
        <v>18</v>
      </c>
      <c r="H204" s="71">
        <v>18.7</v>
      </c>
      <c r="I204" s="42">
        <v>18.8</v>
      </c>
      <c r="J204" s="14">
        <v>10.5</v>
      </c>
      <c r="K204" s="71"/>
      <c r="L204" s="75">
        <v>99</v>
      </c>
      <c r="M204" s="22">
        <v>38</v>
      </c>
      <c r="N204" s="72"/>
      <c r="O204" s="358">
        <v>1018.7</v>
      </c>
      <c r="P204" s="20">
        <v>1015.3</v>
      </c>
      <c r="Q204" s="20"/>
      <c r="R204" s="66">
        <v>4.8</v>
      </c>
      <c r="S204" s="64">
        <v>2.8</v>
      </c>
      <c r="T204" s="23">
        <v>0.8</v>
      </c>
      <c r="U204" s="277" t="s">
        <v>100</v>
      </c>
      <c r="V204" s="281"/>
      <c r="W204" s="24">
        <v>0</v>
      </c>
      <c r="X204" s="25">
        <v>0</v>
      </c>
      <c r="Y204" s="26">
        <v>0</v>
      </c>
      <c r="Z204" s="28">
        <v>0</v>
      </c>
      <c r="AA204" s="282" t="s">
        <v>232</v>
      </c>
      <c r="AB204" s="27"/>
      <c r="AG204" s="287"/>
    </row>
    <row r="205" spans="1:33" s="19" customFormat="1" x14ac:dyDescent="0.3">
      <c r="A205" s="41">
        <v>42572</v>
      </c>
      <c r="B205" s="42">
        <v>12.7</v>
      </c>
      <c r="C205" s="14">
        <v>27.6</v>
      </c>
      <c r="D205" s="14">
        <v>19.399999999999999</v>
      </c>
      <c r="E205" s="14">
        <v>28.3</v>
      </c>
      <c r="F205" s="14">
        <v>9.1</v>
      </c>
      <c r="G205" s="14">
        <f t="shared" si="7"/>
        <v>19.774999999999999</v>
      </c>
      <c r="H205" s="71">
        <v>19.3</v>
      </c>
      <c r="I205" s="42">
        <v>15.5</v>
      </c>
      <c r="J205" s="14">
        <v>8.9</v>
      </c>
      <c r="K205" s="71"/>
      <c r="L205" s="75">
        <v>99</v>
      </c>
      <c r="M205" s="22">
        <v>35</v>
      </c>
      <c r="N205" s="72"/>
      <c r="O205" s="358">
        <v>1016.6</v>
      </c>
      <c r="P205" s="20">
        <v>1013.1</v>
      </c>
      <c r="Q205" s="20"/>
      <c r="R205" s="66">
        <v>4.4000000000000004</v>
      </c>
      <c r="S205" s="64">
        <v>3.5</v>
      </c>
      <c r="T205" s="23">
        <v>0.8</v>
      </c>
      <c r="U205" s="277" t="s">
        <v>100</v>
      </c>
      <c r="V205" s="281"/>
      <c r="W205" s="24">
        <v>0</v>
      </c>
      <c r="X205" s="25">
        <v>0</v>
      </c>
      <c r="Y205" s="26">
        <v>0</v>
      </c>
      <c r="Z205" s="28">
        <v>0</v>
      </c>
      <c r="AA205" s="282" t="s">
        <v>238</v>
      </c>
      <c r="AB205" s="27"/>
      <c r="AG205" s="287"/>
    </row>
    <row r="206" spans="1:33" s="19" customFormat="1" x14ac:dyDescent="0.3">
      <c r="A206" s="41">
        <v>42573</v>
      </c>
      <c r="B206" s="42">
        <v>15.1</v>
      </c>
      <c r="C206" s="14">
        <v>29.3</v>
      </c>
      <c r="D206" s="14">
        <v>22</v>
      </c>
      <c r="E206" s="14">
        <v>30.4</v>
      </c>
      <c r="F206" s="14">
        <v>11.7</v>
      </c>
      <c r="G206" s="14">
        <f t="shared" si="7"/>
        <v>22.1</v>
      </c>
      <c r="H206" s="71">
        <v>21.1</v>
      </c>
      <c r="I206" s="42">
        <v>16.8</v>
      </c>
      <c r="J206" s="14">
        <v>11.4</v>
      </c>
      <c r="K206" s="71"/>
      <c r="L206" s="75">
        <v>99</v>
      </c>
      <c r="M206" s="22">
        <v>41</v>
      </c>
      <c r="N206" s="72"/>
      <c r="O206" s="358">
        <v>1016.3</v>
      </c>
      <c r="P206" s="20">
        <v>1013.9</v>
      </c>
      <c r="Q206" s="20"/>
      <c r="R206" s="66">
        <v>4.0999999999999996</v>
      </c>
      <c r="S206" s="64">
        <v>2.8</v>
      </c>
      <c r="T206" s="23">
        <v>0.7</v>
      </c>
      <c r="U206" s="277" t="s">
        <v>93</v>
      </c>
      <c r="V206" s="281"/>
      <c r="W206" s="24">
        <v>0</v>
      </c>
      <c r="X206" s="25">
        <v>0</v>
      </c>
      <c r="Y206" s="26">
        <v>0</v>
      </c>
      <c r="Z206" s="28">
        <v>0</v>
      </c>
      <c r="AA206" s="282" t="s">
        <v>238</v>
      </c>
      <c r="AB206" s="27"/>
      <c r="AG206" s="287"/>
    </row>
    <row r="207" spans="1:33" s="19" customFormat="1" x14ac:dyDescent="0.3">
      <c r="A207" s="41">
        <v>42574</v>
      </c>
      <c r="B207" s="42">
        <v>15.5</v>
      </c>
      <c r="C207" s="14">
        <v>29.9</v>
      </c>
      <c r="D207" s="14">
        <v>21.5</v>
      </c>
      <c r="E207" s="14">
        <v>30.7</v>
      </c>
      <c r="F207" s="14">
        <v>12.8</v>
      </c>
      <c r="G207" s="14">
        <f t="shared" si="7"/>
        <v>22.1</v>
      </c>
      <c r="H207" s="71">
        <v>21.7</v>
      </c>
      <c r="I207" s="42">
        <v>17.399999999999999</v>
      </c>
      <c r="J207" s="14">
        <v>12.3</v>
      </c>
      <c r="K207" s="71"/>
      <c r="L207" s="75">
        <v>99</v>
      </c>
      <c r="M207" s="22">
        <v>35</v>
      </c>
      <c r="N207" s="72"/>
      <c r="O207" s="358">
        <v>1018</v>
      </c>
      <c r="P207" s="20">
        <v>1015.9</v>
      </c>
      <c r="Q207" s="20"/>
      <c r="R207" s="66">
        <v>4.0999999999999996</v>
      </c>
      <c r="S207" s="64">
        <v>2.2999999999999998</v>
      </c>
      <c r="T207" s="23">
        <v>0.8</v>
      </c>
      <c r="U207" s="277" t="s">
        <v>93</v>
      </c>
      <c r="V207" s="281"/>
      <c r="W207" s="24">
        <v>0</v>
      </c>
      <c r="X207" s="25">
        <v>0</v>
      </c>
      <c r="Y207" s="26">
        <v>0</v>
      </c>
      <c r="Z207" s="28">
        <v>0</v>
      </c>
      <c r="AA207" s="282" t="s">
        <v>238</v>
      </c>
      <c r="AB207" s="27"/>
      <c r="AG207" s="287"/>
    </row>
    <row r="208" spans="1:33" s="19" customFormat="1" x14ac:dyDescent="0.3">
      <c r="A208" s="41">
        <v>42575</v>
      </c>
      <c r="B208" s="42">
        <v>14.7</v>
      </c>
      <c r="C208" s="14">
        <v>31</v>
      </c>
      <c r="D208" s="14">
        <v>21.8</v>
      </c>
      <c r="E208" s="14">
        <v>31.9</v>
      </c>
      <c r="F208" s="14">
        <v>12.1</v>
      </c>
      <c r="G208" s="14">
        <f t="shared" si="7"/>
        <v>22.325000000000003</v>
      </c>
      <c r="H208" s="71">
        <v>22.1</v>
      </c>
      <c r="I208" s="42">
        <v>19.8</v>
      </c>
      <c r="J208" s="14">
        <v>12</v>
      </c>
      <c r="K208" s="71"/>
      <c r="L208" s="75">
        <v>99</v>
      </c>
      <c r="M208" s="22">
        <v>33</v>
      </c>
      <c r="N208" s="72"/>
      <c r="O208" s="358">
        <v>1018.4</v>
      </c>
      <c r="P208" s="20">
        <v>1015.6</v>
      </c>
      <c r="Q208" s="20"/>
      <c r="R208" s="66">
        <v>3.1</v>
      </c>
      <c r="S208" s="64">
        <v>1.6</v>
      </c>
      <c r="T208" s="23">
        <v>0.6</v>
      </c>
      <c r="U208" s="277" t="s">
        <v>93</v>
      </c>
      <c r="V208" s="281"/>
      <c r="W208" s="24">
        <v>0</v>
      </c>
      <c r="X208" s="25">
        <v>0</v>
      </c>
      <c r="Y208" s="26">
        <v>0</v>
      </c>
      <c r="Z208" s="28">
        <v>0</v>
      </c>
      <c r="AA208" s="282" t="s">
        <v>243</v>
      </c>
      <c r="AB208" s="27"/>
      <c r="AG208" s="287"/>
    </row>
    <row r="209" spans="1:33" s="19" customFormat="1" x14ac:dyDescent="0.3">
      <c r="A209" s="41">
        <v>42576</v>
      </c>
      <c r="B209" s="42">
        <v>17</v>
      </c>
      <c r="C209" s="14">
        <v>31.8</v>
      </c>
      <c r="D209" s="14">
        <v>22.3</v>
      </c>
      <c r="E209" s="14">
        <v>32.299999999999997</v>
      </c>
      <c r="F209" s="14">
        <v>15.5</v>
      </c>
      <c r="G209" s="14">
        <f t="shared" si="7"/>
        <v>23.35</v>
      </c>
      <c r="H209" s="71">
        <v>23.6</v>
      </c>
      <c r="I209" s="42">
        <v>21.8</v>
      </c>
      <c r="J209" s="14">
        <v>15</v>
      </c>
      <c r="K209" s="71"/>
      <c r="L209" s="75">
        <v>99</v>
      </c>
      <c r="M209" s="22">
        <v>39</v>
      </c>
      <c r="N209" s="72"/>
      <c r="O209" s="358">
        <v>1017.4</v>
      </c>
      <c r="P209" s="20">
        <v>1013.9</v>
      </c>
      <c r="Q209" s="20"/>
      <c r="R209" s="66">
        <v>3.7</v>
      </c>
      <c r="S209" s="64">
        <v>1.9</v>
      </c>
      <c r="T209" s="23">
        <v>0.6</v>
      </c>
      <c r="U209" s="277" t="s">
        <v>95</v>
      </c>
      <c r="V209" s="281"/>
      <c r="W209" s="24">
        <v>0</v>
      </c>
      <c r="X209" s="25">
        <v>0</v>
      </c>
      <c r="Y209" s="26">
        <v>0</v>
      </c>
      <c r="Z209" s="28">
        <v>0</v>
      </c>
      <c r="AA209" s="282" t="s">
        <v>230</v>
      </c>
      <c r="AB209" s="27"/>
      <c r="AG209" s="287"/>
    </row>
    <row r="210" spans="1:33" s="19" customFormat="1" x14ac:dyDescent="0.3">
      <c r="A210" s="41">
        <v>42577</v>
      </c>
      <c r="B210" s="42">
        <v>17.2</v>
      </c>
      <c r="C210" s="14">
        <v>32</v>
      </c>
      <c r="D210" s="14">
        <v>20.2</v>
      </c>
      <c r="E210" s="14">
        <v>33.4</v>
      </c>
      <c r="F210" s="14">
        <v>15.1</v>
      </c>
      <c r="G210" s="14">
        <f t="shared" si="7"/>
        <v>22.4</v>
      </c>
      <c r="H210" s="71">
        <v>22.8</v>
      </c>
      <c r="I210" s="42">
        <v>21.4</v>
      </c>
      <c r="J210" s="14">
        <v>14.9</v>
      </c>
      <c r="K210" s="71"/>
      <c r="L210" s="75">
        <v>99</v>
      </c>
      <c r="M210" s="22">
        <v>40</v>
      </c>
      <c r="N210" s="72"/>
      <c r="O210" s="358">
        <v>1016.9</v>
      </c>
      <c r="P210" s="20">
        <v>1013.4</v>
      </c>
      <c r="Q210" s="20"/>
      <c r="R210" s="66">
        <v>11.9</v>
      </c>
      <c r="S210" s="64">
        <v>5.2</v>
      </c>
      <c r="T210" s="23">
        <v>0.5</v>
      </c>
      <c r="U210" s="277" t="s">
        <v>94</v>
      </c>
      <c r="V210" s="281" t="s">
        <v>220</v>
      </c>
      <c r="W210" s="24">
        <v>32.4</v>
      </c>
      <c r="X210" s="25">
        <v>14</v>
      </c>
      <c r="Y210" s="26">
        <v>0</v>
      </c>
      <c r="Z210" s="28">
        <v>0</v>
      </c>
      <c r="AA210" s="282" t="s">
        <v>247</v>
      </c>
      <c r="AB210" s="27"/>
      <c r="AG210" s="287"/>
    </row>
    <row r="211" spans="1:33" s="19" customFormat="1" x14ac:dyDescent="0.3">
      <c r="A211" s="41">
        <v>42578</v>
      </c>
      <c r="B211" s="42">
        <v>18.3</v>
      </c>
      <c r="C211" s="14">
        <v>30.7</v>
      </c>
      <c r="D211" s="14">
        <v>22</v>
      </c>
      <c r="E211" s="14">
        <v>31.8</v>
      </c>
      <c r="F211" s="14">
        <v>17.600000000000001</v>
      </c>
      <c r="G211" s="14">
        <f t="shared" si="7"/>
        <v>23.25</v>
      </c>
      <c r="H211" s="71">
        <v>23.3</v>
      </c>
      <c r="I211" s="42">
        <v>22.4</v>
      </c>
      <c r="J211" s="14">
        <v>16.899999999999999</v>
      </c>
      <c r="K211" s="71"/>
      <c r="L211" s="75">
        <v>99</v>
      </c>
      <c r="M211" s="22">
        <v>42</v>
      </c>
      <c r="N211" s="72"/>
      <c r="O211" s="358">
        <v>1017.3</v>
      </c>
      <c r="P211" s="20">
        <v>1013.3</v>
      </c>
      <c r="Q211" s="20"/>
      <c r="R211" s="66">
        <v>3.7</v>
      </c>
      <c r="S211" s="64">
        <v>2</v>
      </c>
      <c r="T211" s="23">
        <v>0.6</v>
      </c>
      <c r="U211" s="277" t="s">
        <v>44</v>
      </c>
      <c r="V211" s="281"/>
      <c r="W211" s="24">
        <v>0</v>
      </c>
      <c r="X211" s="25">
        <v>0</v>
      </c>
      <c r="Y211" s="26">
        <v>0</v>
      </c>
      <c r="Z211" s="28">
        <v>0</v>
      </c>
      <c r="AA211" s="282" t="s">
        <v>247</v>
      </c>
      <c r="AB211" s="27"/>
      <c r="AG211" s="287"/>
    </row>
    <row r="212" spans="1:33" s="19" customFormat="1" x14ac:dyDescent="0.3">
      <c r="A212" s="41">
        <v>42579</v>
      </c>
      <c r="B212" s="42">
        <v>18.5</v>
      </c>
      <c r="C212" s="14">
        <v>25.3</v>
      </c>
      <c r="D212" s="14">
        <v>19.8</v>
      </c>
      <c r="E212" s="14">
        <v>30.4</v>
      </c>
      <c r="F212" s="14">
        <v>17.2</v>
      </c>
      <c r="G212" s="14">
        <f t="shared" si="7"/>
        <v>20.85</v>
      </c>
      <c r="H212" s="71">
        <v>21.3</v>
      </c>
      <c r="I212" s="42">
        <v>23</v>
      </c>
      <c r="J212" s="14">
        <v>17.7</v>
      </c>
      <c r="K212" s="71"/>
      <c r="L212" s="75">
        <v>99</v>
      </c>
      <c r="M212" s="22">
        <v>61</v>
      </c>
      <c r="N212" s="72"/>
      <c r="O212" s="358">
        <v>1016</v>
      </c>
      <c r="P212" s="20">
        <v>1013.8</v>
      </c>
      <c r="Q212" s="20"/>
      <c r="R212" s="66">
        <v>7.1</v>
      </c>
      <c r="S212" s="64">
        <v>3.2</v>
      </c>
      <c r="T212" s="23">
        <v>0.5</v>
      </c>
      <c r="U212" s="277" t="s">
        <v>44</v>
      </c>
      <c r="V212" s="281" t="s">
        <v>271</v>
      </c>
      <c r="W212" s="24">
        <v>61.2</v>
      </c>
      <c r="X212" s="25">
        <v>9</v>
      </c>
      <c r="Y212" s="26">
        <v>0</v>
      </c>
      <c r="Z212" s="28">
        <v>0</v>
      </c>
      <c r="AA212" s="282" t="s">
        <v>272</v>
      </c>
      <c r="AB212" s="27"/>
      <c r="AG212" s="287"/>
    </row>
    <row r="213" spans="1:33" s="19" customFormat="1" x14ac:dyDescent="0.3">
      <c r="A213" s="41">
        <v>42580</v>
      </c>
      <c r="B213" s="42">
        <v>19.399999999999999</v>
      </c>
      <c r="C213" s="14">
        <v>26.8</v>
      </c>
      <c r="D213" s="14">
        <v>20.8</v>
      </c>
      <c r="E213" s="14">
        <v>27.8</v>
      </c>
      <c r="F213" s="14">
        <v>16.399999999999999</v>
      </c>
      <c r="G213" s="14">
        <f t="shared" si="7"/>
        <v>21.950000000000003</v>
      </c>
      <c r="H213" s="71">
        <v>21.9</v>
      </c>
      <c r="I213" s="42">
        <v>21.2</v>
      </c>
      <c r="J213" s="14">
        <v>16.100000000000001</v>
      </c>
      <c r="K213" s="71">
        <v>19.241891891891903</v>
      </c>
      <c r="L213" s="75">
        <v>99</v>
      </c>
      <c r="M213" s="22">
        <v>59</v>
      </c>
      <c r="N213" s="72">
        <v>78.020270270270274</v>
      </c>
      <c r="O213" s="358">
        <v>1014.6</v>
      </c>
      <c r="P213" s="20">
        <v>1011.9</v>
      </c>
      <c r="Q213" s="20">
        <v>1013</v>
      </c>
      <c r="R213" s="66">
        <v>4.4000000000000004</v>
      </c>
      <c r="S213" s="64">
        <v>2.9</v>
      </c>
      <c r="T213" s="23">
        <v>0.6</v>
      </c>
      <c r="U213" s="277" t="s">
        <v>89</v>
      </c>
      <c r="V213" s="281"/>
      <c r="W213" s="24">
        <v>0</v>
      </c>
      <c r="X213" s="25">
        <v>0</v>
      </c>
      <c r="Y213" s="26">
        <v>0</v>
      </c>
      <c r="Z213" s="28">
        <v>0</v>
      </c>
      <c r="AA213" s="282" t="s">
        <v>230</v>
      </c>
      <c r="AB213" s="27"/>
      <c r="AG213" s="287"/>
    </row>
    <row r="214" spans="1:33" s="19" customFormat="1" x14ac:dyDescent="0.3">
      <c r="A214" s="41">
        <v>42581</v>
      </c>
      <c r="B214" s="42">
        <v>16.600000000000001</v>
      </c>
      <c r="C214" s="14">
        <v>29.7</v>
      </c>
      <c r="D214" s="14">
        <v>21.6</v>
      </c>
      <c r="E214" s="14">
        <v>31.2</v>
      </c>
      <c r="F214" s="14">
        <v>15.7</v>
      </c>
      <c r="G214" s="14">
        <f t="shared" si="7"/>
        <v>22.375</v>
      </c>
      <c r="H214" s="71">
        <v>22.4</v>
      </c>
      <c r="I214" s="42">
        <v>21.4</v>
      </c>
      <c r="J214" s="14">
        <v>15.1</v>
      </c>
      <c r="K214" s="71">
        <v>17.356445993031365</v>
      </c>
      <c r="L214" s="75">
        <v>99</v>
      </c>
      <c r="M214" s="22">
        <v>40</v>
      </c>
      <c r="N214" s="72">
        <v>77.766550522648089</v>
      </c>
      <c r="O214" s="358">
        <v>1015.6</v>
      </c>
      <c r="P214" s="20">
        <v>1012.6</v>
      </c>
      <c r="Q214" s="20">
        <v>1012</v>
      </c>
      <c r="R214" s="66">
        <v>3.1</v>
      </c>
      <c r="S214" s="64">
        <v>1.8</v>
      </c>
      <c r="T214" s="23">
        <v>0.5</v>
      </c>
      <c r="U214" s="277" t="s">
        <v>97</v>
      </c>
      <c r="V214" s="281"/>
      <c r="W214" s="24">
        <v>0</v>
      </c>
      <c r="X214" s="25">
        <v>0</v>
      </c>
      <c r="Y214" s="26">
        <v>0</v>
      </c>
      <c r="Z214" s="28">
        <v>0</v>
      </c>
      <c r="AA214" s="282" t="s">
        <v>390</v>
      </c>
      <c r="AB214" s="27"/>
      <c r="AG214" s="287"/>
    </row>
    <row r="215" spans="1:33" s="373" customFormat="1" ht="15" thickBot="1" x14ac:dyDescent="0.35">
      <c r="A215" s="361">
        <v>42582</v>
      </c>
      <c r="B215" s="362">
        <v>16.7</v>
      </c>
      <c r="C215" s="363">
        <v>30.3</v>
      </c>
      <c r="D215" s="363">
        <v>20.2</v>
      </c>
      <c r="E215" s="363">
        <v>31.2</v>
      </c>
      <c r="F215" s="363">
        <v>15.2</v>
      </c>
      <c r="G215" s="363">
        <f>(B215+C215+2*D215)/4</f>
        <v>21.85</v>
      </c>
      <c r="H215" s="364">
        <v>22</v>
      </c>
      <c r="I215" s="362">
        <v>21.9</v>
      </c>
      <c r="J215" s="363">
        <v>15.1</v>
      </c>
      <c r="K215" s="364">
        <v>18.420209059233468</v>
      </c>
      <c r="L215" s="365">
        <v>99</v>
      </c>
      <c r="M215" s="366">
        <v>49</v>
      </c>
      <c r="N215" s="367">
        <v>82.770034843205579</v>
      </c>
      <c r="O215" s="368">
        <v>1015.2</v>
      </c>
      <c r="P215" s="369">
        <v>1010.9</v>
      </c>
      <c r="Q215" s="369">
        <v>1013.4</v>
      </c>
      <c r="R215" s="370">
        <v>9.1999999999999993</v>
      </c>
      <c r="S215" s="371">
        <v>4.3</v>
      </c>
      <c r="T215" s="372">
        <v>1.1000000000000001</v>
      </c>
      <c r="U215" s="283" t="s">
        <v>89</v>
      </c>
      <c r="V215" s="284" t="s">
        <v>220</v>
      </c>
      <c r="W215" s="45">
        <v>3.6</v>
      </c>
      <c r="X215" s="46">
        <v>1</v>
      </c>
      <c r="Y215" s="47">
        <v>0</v>
      </c>
      <c r="Z215" s="48">
        <v>0</v>
      </c>
      <c r="AA215" s="285" t="s">
        <v>224</v>
      </c>
      <c r="AB215" s="360"/>
      <c r="AG215" s="375"/>
    </row>
    <row r="216" spans="1:33" s="36" customFormat="1" x14ac:dyDescent="0.3">
      <c r="A216" s="41">
        <v>42583</v>
      </c>
      <c r="B216" s="68">
        <v>18.899999999999999</v>
      </c>
      <c r="C216" s="31">
        <v>23.7</v>
      </c>
      <c r="D216" s="31">
        <v>20.399999999999999</v>
      </c>
      <c r="E216" s="31">
        <v>25.3</v>
      </c>
      <c r="F216" s="31">
        <v>16.8</v>
      </c>
      <c r="G216" s="31">
        <f t="shared" ref="G216:G245" si="8">(B216+C216+2*D216)/4</f>
        <v>20.849999999999998</v>
      </c>
      <c r="H216" s="74">
        <v>20.3</v>
      </c>
      <c r="I216" s="68">
        <v>21.5</v>
      </c>
      <c r="J216" s="31">
        <v>16.100000000000001</v>
      </c>
      <c r="K216" s="74">
        <v>18.3</v>
      </c>
      <c r="L216" s="126">
        <v>99</v>
      </c>
      <c r="M216" s="32">
        <v>70</v>
      </c>
      <c r="N216" s="121">
        <v>88.926315789473691</v>
      </c>
      <c r="O216" s="359">
        <v>1016.7</v>
      </c>
      <c r="P216" s="33">
        <v>1012.9</v>
      </c>
      <c r="Q216" s="33">
        <v>1013.1</v>
      </c>
      <c r="R216" s="123">
        <v>6.1</v>
      </c>
      <c r="S216" s="122">
        <v>2.7</v>
      </c>
      <c r="T216" s="34">
        <v>0.6</v>
      </c>
      <c r="U216" s="274" t="s">
        <v>100</v>
      </c>
      <c r="V216" s="286" t="s">
        <v>220</v>
      </c>
      <c r="W216" s="116">
        <v>7.2</v>
      </c>
      <c r="X216" s="117">
        <v>1.5</v>
      </c>
      <c r="Y216" s="118">
        <v>0</v>
      </c>
      <c r="Z216" s="124">
        <v>0</v>
      </c>
      <c r="AA216" s="276" t="s">
        <v>357</v>
      </c>
      <c r="AB216" s="35"/>
      <c r="AG216" s="43"/>
    </row>
    <row r="217" spans="1:33" s="19" customFormat="1" x14ac:dyDescent="0.3">
      <c r="A217" s="41">
        <v>42584</v>
      </c>
      <c r="B217" s="42">
        <v>16.8</v>
      </c>
      <c r="C217" s="14">
        <v>23.6</v>
      </c>
      <c r="D217" s="14">
        <v>18.100000000000001</v>
      </c>
      <c r="E217" s="14">
        <v>26.8</v>
      </c>
      <c r="F217" s="14">
        <v>13.5</v>
      </c>
      <c r="G217" s="14">
        <f t="shared" si="8"/>
        <v>19.150000000000002</v>
      </c>
      <c r="H217" s="71">
        <v>20.6</v>
      </c>
      <c r="I217" s="42">
        <v>16.5</v>
      </c>
      <c r="J217" s="14">
        <v>11.2</v>
      </c>
      <c r="K217" s="71">
        <v>14.374295774647887</v>
      </c>
      <c r="L217" s="75">
        <v>99</v>
      </c>
      <c r="M217" s="22">
        <v>43</v>
      </c>
      <c r="N217" s="72">
        <v>70.267605633802816</v>
      </c>
      <c r="O217" s="358">
        <v>1021.3</v>
      </c>
      <c r="P217" s="20">
        <v>1015.1</v>
      </c>
      <c r="Q217" s="20">
        <v>1019.4593749999993</v>
      </c>
      <c r="R217" s="66">
        <v>5.0999999999999996</v>
      </c>
      <c r="S217" s="64">
        <v>3.4</v>
      </c>
      <c r="T217" s="23">
        <v>1</v>
      </c>
      <c r="U217" s="277" t="s">
        <v>46</v>
      </c>
      <c r="V217" s="278"/>
      <c r="W217" s="16">
        <v>0</v>
      </c>
      <c r="X217" s="17">
        <v>0</v>
      </c>
      <c r="Y217" s="18">
        <v>0</v>
      </c>
      <c r="Z217" s="44">
        <v>0</v>
      </c>
      <c r="AA217" s="279" t="s">
        <v>232</v>
      </c>
      <c r="AB217" s="27"/>
      <c r="AG217" s="287"/>
    </row>
    <row r="218" spans="1:33" s="19" customFormat="1" x14ac:dyDescent="0.3">
      <c r="A218" s="41">
        <v>42585</v>
      </c>
      <c r="B218" s="42">
        <v>12.6</v>
      </c>
      <c r="C218" s="14">
        <v>27.5</v>
      </c>
      <c r="D218" s="14">
        <v>21.2</v>
      </c>
      <c r="E218" s="14">
        <v>29.6</v>
      </c>
      <c r="F218" s="14">
        <v>10.4</v>
      </c>
      <c r="G218" s="14">
        <f t="shared" si="8"/>
        <v>20.625</v>
      </c>
      <c r="H218" s="71">
        <v>20.3</v>
      </c>
      <c r="I218" s="42">
        <v>17.2</v>
      </c>
      <c r="J218" s="14">
        <v>10.3</v>
      </c>
      <c r="K218" s="71">
        <v>13.767804878048786</v>
      </c>
      <c r="L218" s="75">
        <v>99</v>
      </c>
      <c r="M218" s="22">
        <v>41</v>
      </c>
      <c r="N218" s="72">
        <v>77.20975609756097</v>
      </c>
      <c r="O218" s="358">
        <v>1016.3</v>
      </c>
      <c r="P218" s="20">
        <v>1013.5</v>
      </c>
      <c r="Q218" s="20">
        <v>1015.218181818182</v>
      </c>
      <c r="R218" s="66">
        <v>4.8</v>
      </c>
      <c r="S218" s="64">
        <v>2.4</v>
      </c>
      <c r="T218" s="23">
        <v>1.1000000000000001</v>
      </c>
      <c r="U218" s="277" t="s">
        <v>93</v>
      </c>
      <c r="V218" s="278"/>
      <c r="W218" s="16">
        <v>0</v>
      </c>
      <c r="X218" s="17">
        <v>0</v>
      </c>
      <c r="Y218" s="18">
        <v>0</v>
      </c>
      <c r="Z218" s="44">
        <v>0</v>
      </c>
      <c r="AA218" s="279" t="s">
        <v>233</v>
      </c>
      <c r="AB218" s="27"/>
      <c r="AG218" s="287"/>
    </row>
    <row r="219" spans="1:33" s="19" customFormat="1" x14ac:dyDescent="0.3">
      <c r="A219" s="41">
        <v>42586</v>
      </c>
      <c r="B219" s="42">
        <v>14.9</v>
      </c>
      <c r="C219" s="14">
        <v>29.5</v>
      </c>
      <c r="D219" s="14">
        <v>24.6</v>
      </c>
      <c r="E219" s="14">
        <v>30</v>
      </c>
      <c r="F219" s="14">
        <v>12.5</v>
      </c>
      <c r="G219" s="14">
        <f t="shared" si="8"/>
        <v>23.4</v>
      </c>
      <c r="H219" s="71">
        <v>22</v>
      </c>
      <c r="I219" s="42">
        <v>18.7</v>
      </c>
      <c r="J219" s="14">
        <v>12.1</v>
      </c>
      <c r="K219" s="71">
        <v>16.272027972027981</v>
      </c>
      <c r="L219" s="75">
        <v>99</v>
      </c>
      <c r="M219" s="22">
        <v>45</v>
      </c>
      <c r="N219" s="72">
        <v>73.332167832167826</v>
      </c>
      <c r="O219" s="358">
        <v>1016.8</v>
      </c>
      <c r="P219" s="20">
        <v>1014.3</v>
      </c>
      <c r="Q219" s="20">
        <v>1015.6020905923349</v>
      </c>
      <c r="R219" s="66">
        <v>8.8000000000000007</v>
      </c>
      <c r="S219" s="64">
        <v>4.0999999999999996</v>
      </c>
      <c r="T219" s="23">
        <v>1.9</v>
      </c>
      <c r="U219" s="277" t="s">
        <v>44</v>
      </c>
      <c r="V219" s="280"/>
      <c r="W219" s="16">
        <v>0</v>
      </c>
      <c r="X219" s="17">
        <v>0</v>
      </c>
      <c r="Y219" s="18">
        <v>0</v>
      </c>
      <c r="Z219" s="44">
        <v>0</v>
      </c>
      <c r="AA219" s="279" t="s">
        <v>238</v>
      </c>
      <c r="AB219" s="27"/>
      <c r="AG219" s="287"/>
    </row>
    <row r="220" spans="1:33" s="19" customFormat="1" x14ac:dyDescent="0.3">
      <c r="A220" s="41">
        <v>42587</v>
      </c>
      <c r="B220" s="42">
        <v>18.100000000000001</v>
      </c>
      <c r="C220" s="14">
        <v>29.1</v>
      </c>
      <c r="D220" s="14">
        <v>25.1</v>
      </c>
      <c r="E220" s="14">
        <v>31.2</v>
      </c>
      <c r="F220" s="14">
        <v>15.1</v>
      </c>
      <c r="G220" s="14">
        <f t="shared" si="8"/>
        <v>24.35</v>
      </c>
      <c r="H220" s="71">
        <v>23.7</v>
      </c>
      <c r="I220" s="42">
        <v>20.2</v>
      </c>
      <c r="J220" s="14">
        <v>15</v>
      </c>
      <c r="K220" s="71">
        <v>17.902439024390226</v>
      </c>
      <c r="L220" s="75">
        <v>99</v>
      </c>
      <c r="M220" s="22">
        <v>44</v>
      </c>
      <c r="N220" s="72">
        <v>73.602787456445995</v>
      </c>
      <c r="O220" s="358">
        <v>1014.8</v>
      </c>
      <c r="P220" s="20">
        <v>1012.1</v>
      </c>
      <c r="Q220" s="20">
        <v>1013.5121951219512</v>
      </c>
      <c r="R220" s="66">
        <v>7.8</v>
      </c>
      <c r="S220" s="64">
        <v>4.4000000000000004</v>
      </c>
      <c r="T220" s="23">
        <v>1.6</v>
      </c>
      <c r="U220" s="277" t="s">
        <v>44</v>
      </c>
      <c r="V220" s="280"/>
      <c r="W220" s="16">
        <v>0</v>
      </c>
      <c r="X220" s="17">
        <v>0</v>
      </c>
      <c r="Y220" s="18">
        <v>0</v>
      </c>
      <c r="Z220" s="44">
        <v>0</v>
      </c>
      <c r="AA220" s="279" t="s">
        <v>238</v>
      </c>
      <c r="AB220" s="27"/>
      <c r="AG220" s="287"/>
    </row>
    <row r="221" spans="1:33" s="19" customFormat="1" x14ac:dyDescent="0.3">
      <c r="A221" s="41">
        <v>42588</v>
      </c>
      <c r="B221" s="42">
        <v>19.100000000000001</v>
      </c>
      <c r="C221" s="14">
        <v>22.8</v>
      </c>
      <c r="D221" s="14">
        <v>17</v>
      </c>
      <c r="E221" s="14">
        <v>22.8</v>
      </c>
      <c r="F221" s="14">
        <v>15.5</v>
      </c>
      <c r="G221" s="14">
        <f t="shared" si="8"/>
        <v>18.975000000000001</v>
      </c>
      <c r="H221" s="71">
        <v>19.2</v>
      </c>
      <c r="I221" s="42">
        <v>19.7</v>
      </c>
      <c r="J221" s="14">
        <v>13.3</v>
      </c>
      <c r="K221" s="71">
        <v>16.563986013986</v>
      </c>
      <c r="L221" s="75">
        <v>99</v>
      </c>
      <c r="M221" s="22">
        <v>71</v>
      </c>
      <c r="N221" s="72">
        <v>84.681818181818187</v>
      </c>
      <c r="O221" s="358">
        <v>1022.7</v>
      </c>
      <c r="P221" s="20">
        <v>1013.9</v>
      </c>
      <c r="Q221" s="20">
        <v>1018.76888111888</v>
      </c>
      <c r="R221" s="66">
        <v>6.8</v>
      </c>
      <c r="S221" s="64">
        <v>3.1</v>
      </c>
      <c r="T221" s="23">
        <v>1.5</v>
      </c>
      <c r="U221" s="277" t="s">
        <v>100</v>
      </c>
      <c r="V221" s="280"/>
      <c r="W221" s="16">
        <v>0</v>
      </c>
      <c r="X221" s="17">
        <v>0</v>
      </c>
      <c r="Y221" s="18">
        <v>0</v>
      </c>
      <c r="Z221" s="44">
        <v>0</v>
      </c>
      <c r="AA221" s="279" t="s">
        <v>218</v>
      </c>
      <c r="AB221" s="27"/>
      <c r="AG221" s="287"/>
    </row>
    <row r="222" spans="1:33" s="19" customFormat="1" x14ac:dyDescent="0.3">
      <c r="A222" s="41">
        <v>42589</v>
      </c>
      <c r="B222" s="42">
        <v>16.399999999999999</v>
      </c>
      <c r="C222" s="14">
        <v>23.4</v>
      </c>
      <c r="D222" s="14">
        <v>16.2</v>
      </c>
      <c r="E222" s="14">
        <v>25.7</v>
      </c>
      <c r="F222" s="14">
        <v>10.6</v>
      </c>
      <c r="G222" s="14">
        <f t="shared" si="8"/>
        <v>18.049999999999997</v>
      </c>
      <c r="H222" s="71">
        <v>19.2</v>
      </c>
      <c r="I222" s="42">
        <v>15.1</v>
      </c>
      <c r="J222" s="14">
        <v>8.8000000000000007</v>
      </c>
      <c r="K222" s="71">
        <v>12.270979020979029</v>
      </c>
      <c r="L222" s="75">
        <v>99</v>
      </c>
      <c r="M222" s="22">
        <v>36</v>
      </c>
      <c r="N222" s="72">
        <v>67.82167832167832</v>
      </c>
      <c r="O222" s="358">
        <v>1025.0999999999999</v>
      </c>
      <c r="P222" s="20">
        <v>1022.4</v>
      </c>
      <c r="Q222" s="20">
        <v>1023.7128472222222</v>
      </c>
      <c r="R222" s="66">
        <v>6.8</v>
      </c>
      <c r="S222" s="64">
        <v>4</v>
      </c>
      <c r="T222" s="23">
        <v>1.6</v>
      </c>
      <c r="U222" s="277" t="s">
        <v>46</v>
      </c>
      <c r="V222" s="280"/>
      <c r="W222" s="16">
        <v>0</v>
      </c>
      <c r="X222" s="17">
        <v>0</v>
      </c>
      <c r="Y222" s="18">
        <v>0</v>
      </c>
      <c r="Z222" s="44">
        <v>0</v>
      </c>
      <c r="AA222" s="279" t="s">
        <v>232</v>
      </c>
      <c r="AB222" s="27"/>
      <c r="AG222" s="287"/>
    </row>
    <row r="223" spans="1:33" s="19" customFormat="1" x14ac:dyDescent="0.3">
      <c r="A223" s="41">
        <v>42590</v>
      </c>
      <c r="B223" s="42">
        <v>9.4</v>
      </c>
      <c r="C223" s="14">
        <v>28.3</v>
      </c>
      <c r="D223" s="14">
        <v>17.2</v>
      </c>
      <c r="E223" s="14">
        <v>29.9</v>
      </c>
      <c r="F223" s="14">
        <v>6.9</v>
      </c>
      <c r="G223" s="14">
        <f t="shared" si="8"/>
        <v>18.024999999999999</v>
      </c>
      <c r="H223" s="71">
        <v>18.5</v>
      </c>
      <c r="I223" s="42">
        <v>14.9</v>
      </c>
      <c r="J223" s="14">
        <v>6.6</v>
      </c>
      <c r="K223" s="71">
        <v>11.057291666666666</v>
      </c>
      <c r="L223" s="75">
        <v>99</v>
      </c>
      <c r="M223" s="22">
        <v>32</v>
      </c>
      <c r="N223" s="72">
        <v>68.864583333333329</v>
      </c>
      <c r="O223" s="358">
        <v>1024.3</v>
      </c>
      <c r="P223" s="20">
        <v>1017.4</v>
      </c>
      <c r="Q223" s="20">
        <v>1020.8604166666662</v>
      </c>
      <c r="R223" s="66">
        <v>3.7</v>
      </c>
      <c r="S223" s="64">
        <v>2.2999999999999998</v>
      </c>
      <c r="T223" s="23">
        <v>0.8</v>
      </c>
      <c r="U223" s="277" t="s">
        <v>93</v>
      </c>
      <c r="V223" s="280"/>
      <c r="W223" s="16">
        <v>0</v>
      </c>
      <c r="X223" s="17">
        <v>0</v>
      </c>
      <c r="Y223" s="18">
        <v>0</v>
      </c>
      <c r="Z223" s="44">
        <v>0</v>
      </c>
      <c r="AA223" s="279" t="s">
        <v>238</v>
      </c>
      <c r="AB223" s="27"/>
      <c r="AG223" s="287"/>
    </row>
    <row r="224" spans="1:33" s="19" customFormat="1" x14ac:dyDescent="0.3">
      <c r="A224" s="41">
        <v>42591</v>
      </c>
      <c r="B224" s="42">
        <v>11.2</v>
      </c>
      <c r="C224" s="14">
        <v>30.8</v>
      </c>
      <c r="D224" s="14">
        <v>22</v>
      </c>
      <c r="E224" s="14">
        <v>31.4</v>
      </c>
      <c r="F224" s="14">
        <v>9</v>
      </c>
      <c r="G224" s="14">
        <f t="shared" si="8"/>
        <v>21.5</v>
      </c>
      <c r="H224" s="71">
        <v>20.5</v>
      </c>
      <c r="I224" s="42">
        <v>16.899999999999999</v>
      </c>
      <c r="J224" s="14">
        <v>8.9</v>
      </c>
      <c r="K224" s="71">
        <v>12.976041666666658</v>
      </c>
      <c r="L224" s="75">
        <v>99</v>
      </c>
      <c r="M224" s="22">
        <v>33</v>
      </c>
      <c r="N224" s="72">
        <v>67.913194444444443</v>
      </c>
      <c r="O224" s="358">
        <v>1018.2</v>
      </c>
      <c r="P224" s="20">
        <v>1012.3</v>
      </c>
      <c r="Q224" s="20">
        <v>1015.6461805555565</v>
      </c>
      <c r="R224" s="66">
        <v>5.8</v>
      </c>
      <c r="S224" s="64">
        <v>3.4</v>
      </c>
      <c r="T224" s="23">
        <v>1.1000000000000001</v>
      </c>
      <c r="U224" s="277" t="s">
        <v>44</v>
      </c>
      <c r="V224" s="280"/>
      <c r="W224" s="16">
        <v>0</v>
      </c>
      <c r="X224" s="17">
        <v>0</v>
      </c>
      <c r="Y224" s="18">
        <v>0</v>
      </c>
      <c r="Z224" s="44">
        <v>0</v>
      </c>
      <c r="AA224" s="279" t="s">
        <v>238</v>
      </c>
      <c r="AB224" s="27"/>
      <c r="AG224" s="287"/>
    </row>
    <row r="225" spans="1:33" s="19" customFormat="1" x14ac:dyDescent="0.3">
      <c r="A225" s="41">
        <v>42592</v>
      </c>
      <c r="B225" s="42">
        <v>15.5</v>
      </c>
      <c r="C225" s="14">
        <v>22.6</v>
      </c>
      <c r="D225" s="14">
        <v>13.5</v>
      </c>
      <c r="E225" s="14">
        <v>27.6</v>
      </c>
      <c r="F225" s="14">
        <v>13</v>
      </c>
      <c r="G225" s="14">
        <f t="shared" si="8"/>
        <v>16.274999999999999</v>
      </c>
      <c r="H225" s="71">
        <v>17.7</v>
      </c>
      <c r="I225" s="42">
        <v>19</v>
      </c>
      <c r="J225" s="14">
        <v>12.9</v>
      </c>
      <c r="K225" s="71">
        <v>15.286475409836065</v>
      </c>
      <c r="L225" s="75">
        <v>99</v>
      </c>
      <c r="M225" s="22">
        <v>55</v>
      </c>
      <c r="N225" s="72">
        <v>84.909836065573771</v>
      </c>
      <c r="O225" s="358">
        <v>1015.1</v>
      </c>
      <c r="P225" s="20">
        <v>1011.9</v>
      </c>
      <c r="Q225" s="20">
        <v>1013.5604166666667</v>
      </c>
      <c r="R225" s="66">
        <v>8.8000000000000007</v>
      </c>
      <c r="S225" s="64">
        <v>2.7</v>
      </c>
      <c r="T225" s="23">
        <v>1.2</v>
      </c>
      <c r="U225" s="277" t="s">
        <v>100</v>
      </c>
      <c r="V225" s="280"/>
      <c r="W225" s="16">
        <v>28.8</v>
      </c>
      <c r="X225" s="17">
        <v>11.5</v>
      </c>
      <c r="Y225" s="18">
        <v>0</v>
      </c>
      <c r="Z225" s="44">
        <v>0</v>
      </c>
      <c r="AA225" s="279" t="s">
        <v>272</v>
      </c>
      <c r="AB225" s="27"/>
      <c r="AG225" s="287"/>
    </row>
    <row r="226" spans="1:33" s="19" customFormat="1" x14ac:dyDescent="0.3">
      <c r="A226" s="41">
        <v>42593</v>
      </c>
      <c r="B226" s="42">
        <v>12.9</v>
      </c>
      <c r="C226" s="14">
        <v>18.399999999999999</v>
      </c>
      <c r="D226" s="14">
        <v>13.7</v>
      </c>
      <c r="E226" s="14">
        <v>19.100000000000001</v>
      </c>
      <c r="F226" s="14">
        <v>11.9</v>
      </c>
      <c r="G226" s="14">
        <f t="shared" si="8"/>
        <v>14.674999999999999</v>
      </c>
      <c r="H226" s="71">
        <v>15.6</v>
      </c>
      <c r="I226" s="42">
        <v>13.1</v>
      </c>
      <c r="J226" s="14">
        <v>9.3000000000000007</v>
      </c>
      <c r="K226" s="71">
        <v>11.422485207100587</v>
      </c>
      <c r="L226" s="75">
        <v>97</v>
      </c>
      <c r="M226" s="22">
        <v>62</v>
      </c>
      <c r="N226" s="72">
        <v>76.650887573964496</v>
      </c>
      <c r="O226" s="358">
        <v>1021.1</v>
      </c>
      <c r="P226" s="20">
        <v>1014.8</v>
      </c>
      <c r="Q226" s="20">
        <v>1018.481597222221</v>
      </c>
      <c r="R226" s="66">
        <v>5</v>
      </c>
      <c r="S226" s="64">
        <v>2.2000000000000002</v>
      </c>
      <c r="T226" s="23">
        <v>1.2</v>
      </c>
      <c r="U226" s="277" t="s">
        <v>46</v>
      </c>
      <c r="V226" s="280"/>
      <c r="W226" s="16">
        <v>0</v>
      </c>
      <c r="X226" s="17">
        <v>0</v>
      </c>
      <c r="Y226" s="18">
        <v>0</v>
      </c>
      <c r="Z226" s="44">
        <v>0</v>
      </c>
      <c r="AA226" s="279" t="s">
        <v>218</v>
      </c>
      <c r="AB226" s="27"/>
      <c r="AG226" s="287"/>
    </row>
    <row r="227" spans="1:33" s="19" customFormat="1" x14ac:dyDescent="0.3">
      <c r="A227" s="41">
        <v>42594</v>
      </c>
      <c r="B227" s="42">
        <v>7</v>
      </c>
      <c r="C227" s="14">
        <v>22.7</v>
      </c>
      <c r="D227" s="14">
        <v>12.3</v>
      </c>
      <c r="E227" s="14">
        <v>23.9</v>
      </c>
      <c r="F227" s="14">
        <v>5.3</v>
      </c>
      <c r="G227" s="14">
        <f t="shared" si="8"/>
        <v>13.574999999999999</v>
      </c>
      <c r="H227" s="71">
        <v>14.6</v>
      </c>
      <c r="I227" s="42">
        <v>12.4</v>
      </c>
      <c r="J227" s="14">
        <v>5.2</v>
      </c>
      <c r="K227" s="71">
        <v>8.5373188405797098</v>
      </c>
      <c r="L227" s="75">
        <v>99</v>
      </c>
      <c r="M227" s="22">
        <v>32</v>
      </c>
      <c r="N227" s="72">
        <v>72.873188405797094</v>
      </c>
      <c r="O227" s="358">
        <v>1024.4000000000001</v>
      </c>
      <c r="P227" s="20">
        <v>1020.9</v>
      </c>
      <c r="Q227" s="20">
        <v>1022.3833333333328</v>
      </c>
      <c r="R227" s="66">
        <v>5.8</v>
      </c>
      <c r="S227" s="64">
        <v>2.4</v>
      </c>
      <c r="T227" s="23">
        <v>0.9</v>
      </c>
      <c r="U227" s="277" t="s">
        <v>46</v>
      </c>
      <c r="V227" s="280"/>
      <c r="W227" s="16">
        <v>0</v>
      </c>
      <c r="X227" s="17">
        <v>0</v>
      </c>
      <c r="Y227" s="18">
        <v>0</v>
      </c>
      <c r="Z227" s="44">
        <v>0</v>
      </c>
      <c r="AA227" s="279" t="s">
        <v>233</v>
      </c>
      <c r="AB227" s="27"/>
      <c r="AG227" s="287"/>
    </row>
    <row r="228" spans="1:33" s="19" customFormat="1" x14ac:dyDescent="0.3">
      <c r="A228" s="41">
        <v>42595</v>
      </c>
      <c r="B228" s="42">
        <v>11.3</v>
      </c>
      <c r="C228" s="14">
        <v>23.4</v>
      </c>
      <c r="D228" s="14">
        <v>18.899999999999999</v>
      </c>
      <c r="E228" s="14">
        <v>25.1</v>
      </c>
      <c r="F228" s="14">
        <v>10.3</v>
      </c>
      <c r="G228" s="14">
        <f t="shared" si="8"/>
        <v>18.125</v>
      </c>
      <c r="H228" s="71">
        <v>17.100000000000001</v>
      </c>
      <c r="I228" s="42">
        <v>13.9</v>
      </c>
      <c r="J228" s="14">
        <v>9.9</v>
      </c>
      <c r="K228" s="71">
        <v>11.647547169811313</v>
      </c>
      <c r="L228" s="75">
        <v>99</v>
      </c>
      <c r="M228" s="22">
        <v>41</v>
      </c>
      <c r="N228" s="72">
        <v>76.298113207547175</v>
      </c>
      <c r="O228" s="358">
        <v>1024.7</v>
      </c>
      <c r="P228" s="20">
        <v>1021.3</v>
      </c>
      <c r="Q228" s="20">
        <v>1023.1815972222232</v>
      </c>
      <c r="R228" s="66">
        <v>5.0999999999999996</v>
      </c>
      <c r="S228" s="64">
        <v>2.8</v>
      </c>
      <c r="T228" s="23">
        <v>0.9</v>
      </c>
      <c r="U228" s="277" t="s">
        <v>44</v>
      </c>
      <c r="V228" s="281" t="s">
        <v>228</v>
      </c>
      <c r="W228" s="24">
        <v>0</v>
      </c>
      <c r="X228" s="25">
        <v>0</v>
      </c>
      <c r="Y228" s="26">
        <v>0</v>
      </c>
      <c r="Z228" s="28">
        <v>0</v>
      </c>
      <c r="AA228" s="282" t="s">
        <v>230</v>
      </c>
      <c r="AB228" s="27"/>
      <c r="AG228" s="287"/>
    </row>
    <row r="229" spans="1:33" s="19" customFormat="1" x14ac:dyDescent="0.3">
      <c r="A229" s="41">
        <v>42596</v>
      </c>
      <c r="B229" s="42">
        <v>12.9</v>
      </c>
      <c r="C229" s="14">
        <v>27.3</v>
      </c>
      <c r="D229" s="14">
        <v>17.899999999999999</v>
      </c>
      <c r="E229" s="14">
        <v>28.1</v>
      </c>
      <c r="F229" s="14">
        <v>12</v>
      </c>
      <c r="G229" s="14">
        <f t="shared" si="8"/>
        <v>19</v>
      </c>
      <c r="H229" s="71">
        <v>20.100000000000001</v>
      </c>
      <c r="I229" s="42">
        <v>19.3</v>
      </c>
      <c r="J229" s="14">
        <v>11.6</v>
      </c>
      <c r="K229" s="71">
        <v>14.707602339181282</v>
      </c>
      <c r="L229" s="75">
        <v>99</v>
      </c>
      <c r="M229" s="22">
        <v>55</v>
      </c>
      <c r="N229" s="72">
        <v>87.140350877192986</v>
      </c>
      <c r="O229" s="358">
        <v>1022</v>
      </c>
      <c r="P229" s="20">
        <v>1013.5</v>
      </c>
      <c r="Q229" s="20">
        <v>1020.730882352941</v>
      </c>
      <c r="R229" s="66">
        <v>8.1999999999999993</v>
      </c>
      <c r="S229" s="64">
        <v>4.7</v>
      </c>
      <c r="T229" s="23">
        <v>1.9</v>
      </c>
      <c r="U229" s="277" t="s">
        <v>44</v>
      </c>
      <c r="V229" s="281" t="s">
        <v>220</v>
      </c>
      <c r="W229" s="24">
        <v>65</v>
      </c>
      <c r="X229" s="25">
        <v>8.1999999999999993</v>
      </c>
      <c r="Y229" s="26">
        <v>0</v>
      </c>
      <c r="Z229" s="28">
        <v>0</v>
      </c>
      <c r="AA229" s="282" t="s">
        <v>406</v>
      </c>
      <c r="AB229" s="27"/>
      <c r="AG229" s="287"/>
    </row>
    <row r="230" spans="1:33" s="19" customFormat="1" x14ac:dyDescent="0.3">
      <c r="A230" s="41">
        <v>42597</v>
      </c>
      <c r="B230" s="42">
        <v>16.3</v>
      </c>
      <c r="C230" s="14">
        <v>23.6</v>
      </c>
      <c r="D230" s="14">
        <v>17</v>
      </c>
      <c r="E230" s="14">
        <v>25.4</v>
      </c>
      <c r="F230" s="14">
        <v>15.3</v>
      </c>
      <c r="G230" s="14">
        <f t="shared" si="8"/>
        <v>18.475000000000001</v>
      </c>
      <c r="H230" s="71">
        <v>19.3</v>
      </c>
      <c r="I230" s="42">
        <v>20.5</v>
      </c>
      <c r="J230" s="14">
        <v>12.5</v>
      </c>
      <c r="K230" s="71">
        <v>15.781521739130437</v>
      </c>
      <c r="L230" s="75">
        <v>99</v>
      </c>
      <c r="M230" s="22">
        <v>48</v>
      </c>
      <c r="N230" s="72">
        <v>81.989130434782609</v>
      </c>
      <c r="O230" s="358">
        <v>1020.7</v>
      </c>
      <c r="P230" s="20">
        <v>1018</v>
      </c>
      <c r="Q230" s="20">
        <v>1019.5645833333334</v>
      </c>
      <c r="R230" s="66">
        <v>4.0999999999999996</v>
      </c>
      <c r="S230" s="64">
        <v>2.1</v>
      </c>
      <c r="T230" s="23">
        <v>0.8</v>
      </c>
      <c r="U230" s="277" t="s">
        <v>100</v>
      </c>
      <c r="V230" s="281"/>
      <c r="W230" s="24">
        <v>0</v>
      </c>
      <c r="X230" s="25">
        <v>0</v>
      </c>
      <c r="Y230" s="26">
        <v>0</v>
      </c>
      <c r="Z230" s="28">
        <v>0</v>
      </c>
      <c r="AA230" s="282" t="s">
        <v>224</v>
      </c>
      <c r="AB230" s="27"/>
      <c r="AG230" s="287"/>
    </row>
    <row r="231" spans="1:33" s="19" customFormat="1" x14ac:dyDescent="0.3">
      <c r="A231" s="41">
        <v>42598</v>
      </c>
      <c r="B231" s="42">
        <v>12.1</v>
      </c>
      <c r="C231" s="14">
        <v>24.4</v>
      </c>
      <c r="D231" s="14">
        <v>17</v>
      </c>
      <c r="E231" s="14">
        <v>25.5</v>
      </c>
      <c r="F231" s="14">
        <v>11.6</v>
      </c>
      <c r="G231" s="14">
        <f t="shared" si="8"/>
        <v>17.625</v>
      </c>
      <c r="H231" s="71">
        <v>17.8</v>
      </c>
      <c r="I231" s="42">
        <v>15.6</v>
      </c>
      <c r="J231" s="14">
        <v>10.6</v>
      </c>
      <c r="K231" s="71">
        <v>13.238515901060063</v>
      </c>
      <c r="L231" s="75">
        <v>99</v>
      </c>
      <c r="M231" s="22">
        <v>41</v>
      </c>
      <c r="N231" s="72">
        <v>77.809187279151942</v>
      </c>
      <c r="O231" s="358">
        <v>1018.9</v>
      </c>
      <c r="P231" s="20">
        <v>1013.9</v>
      </c>
      <c r="Q231" s="20">
        <v>1016.1062499999995</v>
      </c>
      <c r="R231" s="66">
        <v>3.7</v>
      </c>
      <c r="S231" s="64">
        <v>1.7</v>
      </c>
      <c r="T231" s="23">
        <v>0.6</v>
      </c>
      <c r="U231" s="277" t="s">
        <v>100</v>
      </c>
      <c r="V231" s="281" t="s">
        <v>220</v>
      </c>
      <c r="W231" s="24">
        <v>3.6</v>
      </c>
      <c r="X231" s="25">
        <v>1.2</v>
      </c>
      <c r="Y231" s="26">
        <v>0</v>
      </c>
      <c r="Z231" s="28">
        <v>0</v>
      </c>
      <c r="AA231" s="282" t="s">
        <v>230</v>
      </c>
      <c r="AB231" s="27"/>
      <c r="AG231" s="287"/>
    </row>
    <row r="232" spans="1:33" s="19" customFormat="1" x14ac:dyDescent="0.3">
      <c r="A232" s="41">
        <v>42599</v>
      </c>
      <c r="B232" s="42">
        <v>15.3</v>
      </c>
      <c r="C232" s="14">
        <v>17.5</v>
      </c>
      <c r="D232" s="14">
        <v>14</v>
      </c>
      <c r="E232" s="14">
        <v>21.3</v>
      </c>
      <c r="F232" s="14">
        <v>10.6</v>
      </c>
      <c r="G232" s="14">
        <f t="shared" si="8"/>
        <v>15.2</v>
      </c>
      <c r="H232" s="71">
        <v>16.3</v>
      </c>
      <c r="I232" s="42">
        <v>17.3</v>
      </c>
      <c r="J232" s="14">
        <v>10.5</v>
      </c>
      <c r="K232" s="71">
        <v>14.332203389830507</v>
      </c>
      <c r="L232" s="75">
        <v>99</v>
      </c>
      <c r="M232" s="22">
        <v>68</v>
      </c>
      <c r="N232" s="72">
        <v>89.672316384180789</v>
      </c>
      <c r="O232" s="358">
        <v>1014.2</v>
      </c>
      <c r="P232" s="20">
        <v>1011.4</v>
      </c>
      <c r="Q232" s="20">
        <v>1012.5055555555563</v>
      </c>
      <c r="R232" s="66">
        <v>3.4</v>
      </c>
      <c r="S232" s="64">
        <v>2.2000000000000002</v>
      </c>
      <c r="T232" s="23">
        <v>0.5</v>
      </c>
      <c r="U232" s="277" t="s">
        <v>100</v>
      </c>
      <c r="V232" s="281" t="s">
        <v>220</v>
      </c>
      <c r="W232" s="24">
        <v>7.2</v>
      </c>
      <c r="X232" s="25">
        <v>6.6</v>
      </c>
      <c r="Y232" s="26">
        <v>0</v>
      </c>
      <c r="Z232" s="28">
        <v>0</v>
      </c>
      <c r="AA232" s="282" t="s">
        <v>230</v>
      </c>
      <c r="AB232" s="27"/>
      <c r="AG232" s="287"/>
    </row>
    <row r="233" spans="1:33" s="19" customFormat="1" ht="28.8" x14ac:dyDescent="0.3">
      <c r="A233" s="41">
        <v>42600</v>
      </c>
      <c r="B233" s="42">
        <v>10.199999999999999</v>
      </c>
      <c r="C233" s="14">
        <v>24.3</v>
      </c>
      <c r="D233" s="14">
        <v>17.7</v>
      </c>
      <c r="E233" s="14">
        <v>25.8</v>
      </c>
      <c r="F233" s="14">
        <v>10.1</v>
      </c>
      <c r="G233" s="14">
        <f t="shared" si="8"/>
        <v>17.475000000000001</v>
      </c>
      <c r="H233" s="71">
        <v>16.8</v>
      </c>
      <c r="I233" s="42">
        <v>16.3</v>
      </c>
      <c r="J233" s="14">
        <v>10</v>
      </c>
      <c r="K233" s="71">
        <v>12.475000000000007</v>
      </c>
      <c r="L233" s="75">
        <v>99</v>
      </c>
      <c r="M233" s="22">
        <v>44</v>
      </c>
      <c r="N233" s="72">
        <v>79.404929577464785</v>
      </c>
      <c r="O233" s="358">
        <v>1013.7</v>
      </c>
      <c r="P233" s="20">
        <v>1010.9</v>
      </c>
      <c r="Q233" s="20">
        <v>1012.4128472222225</v>
      </c>
      <c r="R233" s="66">
        <v>7.1</v>
      </c>
      <c r="S233" s="64">
        <v>4.3</v>
      </c>
      <c r="T233" s="23">
        <v>1.4</v>
      </c>
      <c r="U233" s="277" t="s">
        <v>44</v>
      </c>
      <c r="V233" s="281"/>
      <c r="W233" s="24">
        <v>0</v>
      </c>
      <c r="X233" s="25">
        <v>0</v>
      </c>
      <c r="Y233" s="26">
        <v>0</v>
      </c>
      <c r="Z233" s="28">
        <v>0</v>
      </c>
      <c r="AA233" s="282" t="s">
        <v>408</v>
      </c>
      <c r="AB233" s="27"/>
      <c r="AG233" s="287"/>
    </row>
    <row r="234" spans="1:33" s="19" customFormat="1" x14ac:dyDescent="0.3">
      <c r="A234" s="41">
        <v>42601</v>
      </c>
      <c r="B234" s="42">
        <v>11.7</v>
      </c>
      <c r="C234" s="14">
        <v>25.3</v>
      </c>
      <c r="D234" s="14">
        <v>17.5</v>
      </c>
      <c r="E234" s="14">
        <v>26.9</v>
      </c>
      <c r="F234" s="14">
        <v>10.3</v>
      </c>
      <c r="G234" s="14">
        <f t="shared" si="8"/>
        <v>18</v>
      </c>
      <c r="H234" s="71">
        <v>17.7</v>
      </c>
      <c r="I234" s="42">
        <v>17.600000000000001</v>
      </c>
      <c r="J234" s="14">
        <v>10.199999999999999</v>
      </c>
      <c r="K234" s="71">
        <v>13.972161172161181</v>
      </c>
      <c r="L234" s="75">
        <v>99</v>
      </c>
      <c r="M234" s="22">
        <v>49</v>
      </c>
      <c r="N234" s="72">
        <v>83.069597069597066</v>
      </c>
      <c r="O234" s="358">
        <v>1015.6</v>
      </c>
      <c r="P234" s="20">
        <v>1012.9</v>
      </c>
      <c r="Q234" s="20">
        <v>1013.8361111111114</v>
      </c>
      <c r="R234" s="66">
        <v>4.4000000000000004</v>
      </c>
      <c r="S234" s="64">
        <v>2.7</v>
      </c>
      <c r="T234" s="23">
        <v>0.9</v>
      </c>
      <c r="U234" s="277" t="s">
        <v>44</v>
      </c>
      <c r="V234" s="281" t="s">
        <v>228</v>
      </c>
      <c r="W234" s="24">
        <v>0</v>
      </c>
      <c r="X234" s="25">
        <v>0</v>
      </c>
      <c r="Y234" s="26">
        <v>0</v>
      </c>
      <c r="Z234" s="28">
        <v>0</v>
      </c>
      <c r="AA234" s="282" t="s">
        <v>237</v>
      </c>
      <c r="AB234" s="27"/>
      <c r="AG234" s="287"/>
    </row>
    <row r="235" spans="1:33" s="19" customFormat="1" ht="28.8" x14ac:dyDescent="0.3">
      <c r="A235" s="41">
        <v>42602</v>
      </c>
      <c r="B235" s="42">
        <v>12.9</v>
      </c>
      <c r="C235" s="14">
        <v>29.3</v>
      </c>
      <c r="D235" s="14">
        <v>22</v>
      </c>
      <c r="E235" s="14">
        <v>30</v>
      </c>
      <c r="F235" s="14">
        <v>11.8</v>
      </c>
      <c r="G235" s="14">
        <f t="shared" si="8"/>
        <v>21.55</v>
      </c>
      <c r="H235" s="71">
        <v>21.2</v>
      </c>
      <c r="I235" s="42">
        <v>19.899999999999999</v>
      </c>
      <c r="J235" s="14">
        <v>11.5</v>
      </c>
      <c r="K235" s="71">
        <v>15.026200873362434</v>
      </c>
      <c r="L235" s="75">
        <v>99</v>
      </c>
      <c r="M235" s="22">
        <v>43</v>
      </c>
      <c r="N235" s="72">
        <v>79.13100436681222</v>
      </c>
      <c r="O235" s="358">
        <v>1018</v>
      </c>
      <c r="P235" s="20">
        <v>1015.4</v>
      </c>
      <c r="Q235" s="20">
        <v>1016.8267361111112</v>
      </c>
      <c r="R235" s="66">
        <v>5.0999999999999996</v>
      </c>
      <c r="S235" s="64">
        <v>3.7</v>
      </c>
      <c r="T235" s="23">
        <v>1.2</v>
      </c>
      <c r="U235" s="277" t="s">
        <v>89</v>
      </c>
      <c r="V235" s="281"/>
      <c r="W235" s="24">
        <v>0</v>
      </c>
      <c r="X235" s="25">
        <v>0</v>
      </c>
      <c r="Y235" s="26">
        <v>0</v>
      </c>
      <c r="Z235" s="28">
        <v>0</v>
      </c>
      <c r="AA235" s="282" t="s">
        <v>311</v>
      </c>
      <c r="AB235" s="27"/>
      <c r="AG235" s="287"/>
    </row>
    <row r="236" spans="1:33" s="19" customFormat="1" x14ac:dyDescent="0.3">
      <c r="A236" s="41">
        <v>42603</v>
      </c>
      <c r="B236" s="42">
        <v>14.1</v>
      </c>
      <c r="C236" s="14">
        <v>29.8</v>
      </c>
      <c r="D236" s="14">
        <v>21.5</v>
      </c>
      <c r="E236" s="14">
        <v>30.7</v>
      </c>
      <c r="F236" s="14">
        <v>13</v>
      </c>
      <c r="G236" s="14">
        <f t="shared" si="8"/>
        <v>21.725000000000001</v>
      </c>
      <c r="H236" s="71">
        <v>20.9</v>
      </c>
      <c r="I236" s="42">
        <v>20.7</v>
      </c>
      <c r="J236" s="14">
        <v>12.9</v>
      </c>
      <c r="K236" s="71">
        <v>16.781467181467182</v>
      </c>
      <c r="L236" s="75">
        <v>99</v>
      </c>
      <c r="M236" s="22">
        <v>44</v>
      </c>
      <c r="N236" s="72">
        <v>78.447876447876453</v>
      </c>
      <c r="O236" s="358">
        <v>1018.7</v>
      </c>
      <c r="P236" s="20">
        <v>1014.2</v>
      </c>
      <c r="Q236" s="20">
        <v>1016.5496527777777</v>
      </c>
      <c r="R236" s="66">
        <v>8.5</v>
      </c>
      <c r="S236" s="64">
        <v>3.9</v>
      </c>
      <c r="T236" s="23">
        <v>1.2</v>
      </c>
      <c r="U236" s="277" t="s">
        <v>93</v>
      </c>
      <c r="V236" s="281" t="s">
        <v>220</v>
      </c>
      <c r="W236" s="24">
        <v>57.6</v>
      </c>
      <c r="X236" s="25">
        <v>57</v>
      </c>
      <c r="Y236" s="26">
        <v>0</v>
      </c>
      <c r="Z236" s="28">
        <v>0</v>
      </c>
      <c r="AA236" s="282" t="s">
        <v>409</v>
      </c>
      <c r="AB236" s="27"/>
      <c r="AG236" s="287"/>
    </row>
    <row r="237" spans="1:33" s="19" customFormat="1" x14ac:dyDescent="0.3">
      <c r="A237" s="41">
        <v>42604</v>
      </c>
      <c r="B237" s="42">
        <v>16.399999999999999</v>
      </c>
      <c r="C237" s="14">
        <v>18</v>
      </c>
      <c r="D237" s="14">
        <v>16.600000000000001</v>
      </c>
      <c r="E237" s="14">
        <v>18.5</v>
      </c>
      <c r="F237" s="14">
        <v>16</v>
      </c>
      <c r="G237" s="14">
        <f t="shared" si="8"/>
        <v>16.899999999999999</v>
      </c>
      <c r="H237" s="71">
        <v>17.100000000000001</v>
      </c>
      <c r="I237" s="42">
        <v>18</v>
      </c>
      <c r="J237" s="14">
        <v>15.2</v>
      </c>
      <c r="K237" s="71">
        <v>16.219607843137247</v>
      </c>
      <c r="L237" s="75">
        <v>99</v>
      </c>
      <c r="M237" s="22">
        <v>87</v>
      </c>
      <c r="N237" s="72">
        <v>95.13333333333334</v>
      </c>
      <c r="O237" s="358">
        <v>1023.9</v>
      </c>
      <c r="P237" s="20">
        <v>1017.6</v>
      </c>
      <c r="Q237" s="20">
        <v>1020.5875000000001</v>
      </c>
      <c r="R237" s="66">
        <v>5.0999999999999996</v>
      </c>
      <c r="S237" s="64">
        <v>2.1</v>
      </c>
      <c r="T237" s="23">
        <v>0.7</v>
      </c>
      <c r="U237" s="277" t="s">
        <v>100</v>
      </c>
      <c r="V237" s="281" t="s">
        <v>220</v>
      </c>
      <c r="W237" s="24">
        <v>7.2</v>
      </c>
      <c r="X237" s="25">
        <v>2.2000000000000002</v>
      </c>
      <c r="Y237" s="26">
        <v>0</v>
      </c>
      <c r="Z237" s="28">
        <v>0</v>
      </c>
      <c r="AA237" s="282" t="s">
        <v>218</v>
      </c>
      <c r="AB237" s="27"/>
      <c r="AG237" s="287"/>
    </row>
    <row r="238" spans="1:33" s="19" customFormat="1" x14ac:dyDescent="0.3">
      <c r="A238" s="41">
        <v>42605</v>
      </c>
      <c r="B238" s="42">
        <v>16.7</v>
      </c>
      <c r="C238" s="14">
        <v>24.4</v>
      </c>
      <c r="D238" s="14">
        <v>17.5</v>
      </c>
      <c r="E238" s="14">
        <v>25</v>
      </c>
      <c r="F238" s="14">
        <v>13.3</v>
      </c>
      <c r="G238" s="14">
        <f t="shared" si="8"/>
        <v>19.024999999999999</v>
      </c>
      <c r="H238" s="71">
        <v>18.600000000000001</v>
      </c>
      <c r="I238" s="42">
        <v>18.899999999999999</v>
      </c>
      <c r="J238" s="14">
        <v>13.2</v>
      </c>
      <c r="K238" s="71">
        <v>15.283275261324052</v>
      </c>
      <c r="L238" s="75">
        <v>99</v>
      </c>
      <c r="M238" s="22">
        <v>53</v>
      </c>
      <c r="N238" s="72">
        <v>82.400696864111495</v>
      </c>
      <c r="O238" s="358">
        <v>1026</v>
      </c>
      <c r="P238" s="20">
        <v>1023</v>
      </c>
      <c r="Q238" s="20">
        <v>1024.1184027777772</v>
      </c>
      <c r="R238" s="66">
        <v>5.4</v>
      </c>
      <c r="S238" s="64">
        <v>3.6</v>
      </c>
      <c r="T238" s="23">
        <v>1.2</v>
      </c>
      <c r="U238" s="277" t="s">
        <v>100</v>
      </c>
      <c r="V238" s="281" t="s">
        <v>220</v>
      </c>
      <c r="W238" s="24">
        <v>14.4</v>
      </c>
      <c r="X238" s="25">
        <v>2.8</v>
      </c>
      <c r="Y238" s="26">
        <v>0</v>
      </c>
      <c r="Z238" s="28">
        <v>0</v>
      </c>
      <c r="AA238" s="282" t="s">
        <v>233</v>
      </c>
      <c r="AB238" s="27"/>
      <c r="AG238" s="287"/>
    </row>
    <row r="239" spans="1:33" s="19" customFormat="1" x14ac:dyDescent="0.3">
      <c r="A239" s="41">
        <v>42606</v>
      </c>
      <c r="B239" s="42">
        <v>14.3</v>
      </c>
      <c r="C239" s="14">
        <v>25.1</v>
      </c>
      <c r="D239" s="14">
        <v>16.600000000000001</v>
      </c>
      <c r="E239" s="14">
        <v>26.4</v>
      </c>
      <c r="F239" s="14">
        <v>11.5</v>
      </c>
      <c r="G239" s="14">
        <f t="shared" si="8"/>
        <v>18.150000000000002</v>
      </c>
      <c r="H239" s="71">
        <v>18.5</v>
      </c>
      <c r="I239" s="42">
        <v>19</v>
      </c>
      <c r="J239" s="14">
        <v>11.2</v>
      </c>
      <c r="K239" s="71">
        <v>14.728679245283024</v>
      </c>
      <c r="L239" s="75">
        <v>99</v>
      </c>
      <c r="M239" s="22">
        <v>52</v>
      </c>
      <c r="N239" s="72">
        <v>80.89433962264151</v>
      </c>
      <c r="O239" s="358">
        <v>1024.8</v>
      </c>
      <c r="P239" s="20">
        <v>1022.6</v>
      </c>
      <c r="Q239" s="20">
        <v>1023.7947916666661</v>
      </c>
      <c r="R239" s="66">
        <v>6.5</v>
      </c>
      <c r="S239" s="64">
        <v>3.2</v>
      </c>
      <c r="T239" s="23">
        <v>1.3</v>
      </c>
      <c r="U239" s="277" t="s">
        <v>46</v>
      </c>
      <c r="V239" s="281"/>
      <c r="W239" s="24">
        <v>0</v>
      </c>
      <c r="X239" s="25">
        <v>0</v>
      </c>
      <c r="Y239" s="26">
        <v>0</v>
      </c>
      <c r="Z239" s="28">
        <v>0</v>
      </c>
      <c r="AA239" s="282" t="s">
        <v>238</v>
      </c>
      <c r="AB239" s="27"/>
      <c r="AG239" s="287"/>
    </row>
    <row r="240" spans="1:33" s="19" customFormat="1" ht="28.8" x14ac:dyDescent="0.3">
      <c r="A240" s="41">
        <v>42607</v>
      </c>
      <c r="B240" s="42">
        <v>10.5</v>
      </c>
      <c r="C240" s="14">
        <v>26.9</v>
      </c>
      <c r="D240" s="14">
        <v>15.8</v>
      </c>
      <c r="E240" s="14">
        <v>27.2</v>
      </c>
      <c r="F240" s="14">
        <v>9.8000000000000007</v>
      </c>
      <c r="G240" s="14">
        <f t="shared" si="8"/>
        <v>17.25</v>
      </c>
      <c r="H240" s="71">
        <v>18.600000000000001</v>
      </c>
      <c r="I240" s="42">
        <v>17.7</v>
      </c>
      <c r="J240" s="14">
        <v>9.6999999999999993</v>
      </c>
      <c r="K240" s="71">
        <v>13.731597222222231</v>
      </c>
      <c r="L240" s="75">
        <v>99</v>
      </c>
      <c r="M240" s="22">
        <v>43</v>
      </c>
      <c r="N240" s="72">
        <v>77.225694444444443</v>
      </c>
      <c r="O240" s="358">
        <v>1024.8</v>
      </c>
      <c r="P240" s="20">
        <v>1022.1</v>
      </c>
      <c r="Q240" s="20">
        <v>1023.7416666666662</v>
      </c>
      <c r="R240" s="66">
        <v>6.5</v>
      </c>
      <c r="S240" s="64">
        <v>3.2</v>
      </c>
      <c r="T240" s="23">
        <v>1.4</v>
      </c>
      <c r="U240" s="277" t="s">
        <v>93</v>
      </c>
      <c r="V240" s="281"/>
      <c r="W240" s="24">
        <v>0</v>
      </c>
      <c r="X240" s="25">
        <v>0</v>
      </c>
      <c r="Y240" s="26">
        <v>0</v>
      </c>
      <c r="Z240" s="28">
        <v>0</v>
      </c>
      <c r="AA240" s="282" t="s">
        <v>414</v>
      </c>
      <c r="AB240" s="27"/>
      <c r="AG240" s="287"/>
    </row>
    <row r="241" spans="1:33" s="19" customFormat="1" x14ac:dyDescent="0.3">
      <c r="A241" s="41">
        <v>42608</v>
      </c>
      <c r="B241" s="42">
        <v>9.1999999999999993</v>
      </c>
      <c r="C241" s="14">
        <v>28</v>
      </c>
      <c r="D241" s="14">
        <v>16.3</v>
      </c>
      <c r="E241" s="14">
        <v>28.7</v>
      </c>
      <c r="F241" s="14">
        <v>8.4</v>
      </c>
      <c r="G241" s="14">
        <f t="shared" si="8"/>
        <v>17.450000000000003</v>
      </c>
      <c r="H241" s="71">
        <v>18.3</v>
      </c>
      <c r="I241" s="42">
        <v>17.8</v>
      </c>
      <c r="J241" s="14">
        <v>8.3000000000000007</v>
      </c>
      <c r="K241" s="71">
        <v>13.408391608391613</v>
      </c>
      <c r="L241" s="75">
        <v>99</v>
      </c>
      <c r="M241" s="22">
        <v>40</v>
      </c>
      <c r="N241" s="72">
        <v>78.15384615384616</v>
      </c>
      <c r="O241" s="358">
        <v>1024.9000000000001</v>
      </c>
      <c r="P241" s="20">
        <v>1021.6</v>
      </c>
      <c r="Q241" s="20">
        <v>1023.4569444444444</v>
      </c>
      <c r="R241" s="66">
        <v>4.0999999999999996</v>
      </c>
      <c r="S241" s="64">
        <v>2</v>
      </c>
      <c r="T241" s="23">
        <v>0.8</v>
      </c>
      <c r="U241" s="277" t="s">
        <v>46</v>
      </c>
      <c r="V241" s="281"/>
      <c r="W241" s="24">
        <v>0</v>
      </c>
      <c r="X241" s="25">
        <v>0</v>
      </c>
      <c r="Y241" s="26">
        <v>0</v>
      </c>
      <c r="Z241" s="28">
        <v>0</v>
      </c>
      <c r="AA241" s="282" t="s">
        <v>415</v>
      </c>
      <c r="AB241" s="27"/>
      <c r="AG241" s="287"/>
    </row>
    <row r="242" spans="1:33" s="19" customFormat="1" x14ac:dyDescent="0.3">
      <c r="A242" s="41">
        <v>42609</v>
      </c>
      <c r="B242" s="42">
        <v>10.6</v>
      </c>
      <c r="C242" s="14">
        <v>28.6</v>
      </c>
      <c r="D242" s="14">
        <v>18.8</v>
      </c>
      <c r="E242" s="14">
        <v>29.9</v>
      </c>
      <c r="F242" s="14">
        <v>10.3</v>
      </c>
      <c r="G242" s="14">
        <f t="shared" si="8"/>
        <v>19.200000000000003</v>
      </c>
      <c r="H242" s="71">
        <v>19.399999999999999</v>
      </c>
      <c r="I242" s="42">
        <v>18.5</v>
      </c>
      <c r="J242" s="14">
        <v>10.199999999999999</v>
      </c>
      <c r="K242" s="71">
        <v>14.440754716981132</v>
      </c>
      <c r="L242" s="75">
        <v>99</v>
      </c>
      <c r="M242" s="22">
        <v>43</v>
      </c>
      <c r="N242" s="72">
        <v>77.694339622641508</v>
      </c>
      <c r="O242" s="358">
        <v>1025</v>
      </c>
      <c r="P242" s="20">
        <v>1020.4</v>
      </c>
      <c r="Q242" s="20">
        <v>1020.9371527777779</v>
      </c>
      <c r="R242" s="66">
        <v>4.0999999999999996</v>
      </c>
      <c r="S242" s="64">
        <v>2.2000000000000002</v>
      </c>
      <c r="T242" s="23">
        <v>0.8</v>
      </c>
      <c r="U242" s="277" t="s">
        <v>97</v>
      </c>
      <c r="V242" s="281"/>
      <c r="W242" s="24">
        <v>0</v>
      </c>
      <c r="X242" s="25">
        <v>0</v>
      </c>
      <c r="Y242" s="26">
        <v>0</v>
      </c>
      <c r="Z242" s="28">
        <v>0</v>
      </c>
      <c r="AA242" s="282" t="s">
        <v>415</v>
      </c>
      <c r="AB242" s="27"/>
      <c r="AG242" s="287"/>
    </row>
    <row r="243" spans="1:33" s="19" customFormat="1" x14ac:dyDescent="0.3">
      <c r="A243" s="41">
        <v>42610</v>
      </c>
      <c r="B243" s="42">
        <v>11.9</v>
      </c>
      <c r="C243" s="14">
        <v>30</v>
      </c>
      <c r="D243" s="14">
        <v>18.600000000000001</v>
      </c>
      <c r="E243" s="14">
        <v>30.4</v>
      </c>
      <c r="F243" s="14">
        <v>10.8</v>
      </c>
      <c r="G243" s="14">
        <f t="shared" si="8"/>
        <v>19.774999999999999</v>
      </c>
      <c r="H243" s="71">
        <v>19.899999999999999</v>
      </c>
      <c r="I243" s="42">
        <v>19.600000000000001</v>
      </c>
      <c r="J243" s="14">
        <v>10.7</v>
      </c>
      <c r="K243" s="71">
        <v>14.859790209790212</v>
      </c>
      <c r="L243" s="75">
        <v>99</v>
      </c>
      <c r="M243" s="22">
        <v>41</v>
      </c>
      <c r="N243" s="72">
        <v>77.055944055944053</v>
      </c>
      <c r="O243" s="358">
        <v>1021.6</v>
      </c>
      <c r="P243" s="20">
        <v>1016.6</v>
      </c>
      <c r="Q243" s="20">
        <v>1015.871180555555</v>
      </c>
      <c r="R243" s="66">
        <v>5.8</v>
      </c>
      <c r="S243" s="64">
        <v>3.4</v>
      </c>
      <c r="T243" s="23">
        <v>1</v>
      </c>
      <c r="U243" s="277" t="s">
        <v>44</v>
      </c>
      <c r="V243" s="281"/>
      <c r="W243" s="24">
        <v>0</v>
      </c>
      <c r="X243" s="25">
        <v>0</v>
      </c>
      <c r="Y243" s="26">
        <v>0</v>
      </c>
      <c r="Z243" s="28">
        <v>0</v>
      </c>
      <c r="AA243" s="282" t="s">
        <v>415</v>
      </c>
      <c r="AB243" s="27"/>
      <c r="AG243" s="287"/>
    </row>
    <row r="244" spans="1:33" s="19" customFormat="1" ht="28.8" x14ac:dyDescent="0.3">
      <c r="A244" s="41">
        <v>42611</v>
      </c>
      <c r="B244" s="42">
        <v>12.9</v>
      </c>
      <c r="C244" s="14">
        <v>30.5</v>
      </c>
      <c r="D244" s="14">
        <v>19.100000000000001</v>
      </c>
      <c r="E244" s="14">
        <v>31.3</v>
      </c>
      <c r="F244" s="14">
        <v>11.7</v>
      </c>
      <c r="G244" s="14">
        <f t="shared" si="8"/>
        <v>20.399999999999999</v>
      </c>
      <c r="H244" s="71">
        <v>20.399999999999999</v>
      </c>
      <c r="I244" s="42">
        <v>19.8</v>
      </c>
      <c r="J244" s="14">
        <v>11.4</v>
      </c>
      <c r="K244" s="71">
        <v>15.736805555555549</v>
      </c>
      <c r="L244" s="75">
        <v>99</v>
      </c>
      <c r="M244" s="22">
        <v>41</v>
      </c>
      <c r="N244" s="72">
        <v>78.357638888888886</v>
      </c>
      <c r="O244" s="358">
        <v>1019.1</v>
      </c>
      <c r="P244" s="20">
        <v>1013.6</v>
      </c>
      <c r="Q244" s="20">
        <v>1015.9329861111109</v>
      </c>
      <c r="R244" s="66">
        <v>8.5</v>
      </c>
      <c r="S244" s="64">
        <v>3.8</v>
      </c>
      <c r="T244" s="23">
        <v>0.9</v>
      </c>
      <c r="U244" s="277" t="s">
        <v>97</v>
      </c>
      <c r="V244" s="281" t="s">
        <v>228</v>
      </c>
      <c r="W244" s="24">
        <v>0</v>
      </c>
      <c r="X244" s="25">
        <v>0</v>
      </c>
      <c r="Y244" s="26">
        <v>0</v>
      </c>
      <c r="Z244" s="28">
        <v>0</v>
      </c>
      <c r="AA244" s="282" t="s">
        <v>414</v>
      </c>
      <c r="AB244" s="27"/>
      <c r="AG244" s="287"/>
    </row>
    <row r="245" spans="1:33" s="19" customFormat="1" x14ac:dyDescent="0.3">
      <c r="A245" s="41">
        <v>42612</v>
      </c>
      <c r="B245" s="42">
        <v>16.2</v>
      </c>
      <c r="C245" s="14">
        <v>23.4</v>
      </c>
      <c r="D245" s="14">
        <v>16.399999999999999</v>
      </c>
      <c r="E245" s="14">
        <v>25</v>
      </c>
      <c r="F245" s="14">
        <v>10.4</v>
      </c>
      <c r="G245" s="14">
        <f t="shared" si="8"/>
        <v>18.099999999999998</v>
      </c>
      <c r="H245" s="71">
        <v>19.100000000000001</v>
      </c>
      <c r="I245" s="42">
        <v>19.399999999999999</v>
      </c>
      <c r="J245" s="14">
        <v>10.199999999999999</v>
      </c>
      <c r="K245" s="71">
        <v>14.915972222222223</v>
      </c>
      <c r="L245" s="75">
        <v>99</v>
      </c>
      <c r="M245" s="22">
        <v>53</v>
      </c>
      <c r="N245" s="72">
        <v>79.055555555555557</v>
      </c>
      <c r="O245" s="358">
        <v>1023.6</v>
      </c>
      <c r="P245" s="20">
        <v>1016.9</v>
      </c>
      <c r="Q245" s="20">
        <v>1020.3055555555552</v>
      </c>
      <c r="R245" s="66">
        <v>7.1</v>
      </c>
      <c r="S245" s="64">
        <v>3.3</v>
      </c>
      <c r="T245" s="23">
        <v>1.4</v>
      </c>
      <c r="U245" s="277" t="s">
        <v>100</v>
      </c>
      <c r="V245" s="281"/>
      <c r="W245" s="24">
        <v>0</v>
      </c>
      <c r="X245" s="25">
        <v>0</v>
      </c>
      <c r="Y245" s="26">
        <v>0</v>
      </c>
      <c r="Z245" s="28">
        <v>0</v>
      </c>
      <c r="AA245" s="282" t="s">
        <v>233</v>
      </c>
      <c r="AB245" s="27"/>
      <c r="AG245" s="287"/>
    </row>
    <row r="246" spans="1:33" s="373" customFormat="1" ht="15" thickBot="1" x14ac:dyDescent="0.35">
      <c r="A246" s="361">
        <v>42613</v>
      </c>
      <c r="B246" s="362">
        <v>6.4</v>
      </c>
      <c r="C246" s="363">
        <v>24.8</v>
      </c>
      <c r="D246" s="363">
        <v>14.1</v>
      </c>
      <c r="E246" s="363">
        <v>25.4</v>
      </c>
      <c r="F246" s="363">
        <v>6.3</v>
      </c>
      <c r="G246" s="363">
        <f>(B246+C246+2*D246)/4</f>
        <v>14.850000000000001</v>
      </c>
      <c r="H246" s="364">
        <v>15.8</v>
      </c>
      <c r="I246" s="362">
        <v>14.1</v>
      </c>
      <c r="J246" s="363">
        <v>6</v>
      </c>
      <c r="K246" s="364">
        <v>10.663541666666667</v>
      </c>
      <c r="L246" s="365">
        <v>99</v>
      </c>
      <c r="M246" s="366">
        <v>40</v>
      </c>
      <c r="N246" s="367">
        <v>75.822916666666671</v>
      </c>
      <c r="O246" s="368">
        <v>1024.7</v>
      </c>
      <c r="P246" s="369">
        <v>1021.9</v>
      </c>
      <c r="Q246" s="369">
        <v>1023.4340277777778</v>
      </c>
      <c r="R246" s="370">
        <v>6.5</v>
      </c>
      <c r="S246" s="371">
        <v>2.8</v>
      </c>
      <c r="T246" s="372">
        <v>1.1000000000000001</v>
      </c>
      <c r="U246" s="283" t="s">
        <v>93</v>
      </c>
      <c r="V246" s="284"/>
      <c r="W246" s="45">
        <v>0</v>
      </c>
      <c r="X246" s="46">
        <v>0</v>
      </c>
      <c r="Y246" s="47">
        <v>0</v>
      </c>
      <c r="Z246" s="48">
        <v>0</v>
      </c>
      <c r="AA246" s="285" t="s">
        <v>243</v>
      </c>
      <c r="AB246" s="360"/>
      <c r="AG246" s="375"/>
    </row>
    <row r="247" spans="1:33" s="36" customFormat="1" x14ac:dyDescent="0.3">
      <c r="A247" s="41">
        <v>42614</v>
      </c>
      <c r="B247" s="68">
        <v>6.5</v>
      </c>
      <c r="C247" s="31">
        <v>26.4</v>
      </c>
      <c r="D247" s="31">
        <v>15.1</v>
      </c>
      <c r="E247" s="31">
        <v>27.8</v>
      </c>
      <c r="F247" s="31">
        <v>6.2</v>
      </c>
      <c r="G247" s="31">
        <f t="shared" ref="G247:G275" si="9">(B247+C247+2*D247)/4</f>
        <v>15.774999999999999</v>
      </c>
      <c r="H247" s="74">
        <v>16.600000000000001</v>
      </c>
      <c r="I247" s="68">
        <v>15.1</v>
      </c>
      <c r="J247" s="31">
        <v>5.9</v>
      </c>
      <c r="K247" s="74">
        <v>11.2</v>
      </c>
      <c r="L247" s="126">
        <v>99</v>
      </c>
      <c r="M247" s="32">
        <v>37</v>
      </c>
      <c r="N247" s="121">
        <v>75.900000000000006</v>
      </c>
      <c r="O247" s="359">
        <v>1022.7</v>
      </c>
      <c r="P247" s="33">
        <v>1018.4</v>
      </c>
      <c r="Q247" s="33">
        <v>1020.8</v>
      </c>
      <c r="R247" s="123">
        <v>3.1</v>
      </c>
      <c r="S247" s="122">
        <v>1.6</v>
      </c>
      <c r="T247" s="34">
        <v>0.6</v>
      </c>
      <c r="U247" s="274" t="s">
        <v>94</v>
      </c>
      <c r="V247" s="286"/>
      <c r="W247" s="116">
        <v>0</v>
      </c>
      <c r="X247" s="117">
        <v>0</v>
      </c>
      <c r="Y247" s="118">
        <v>0</v>
      </c>
      <c r="Z247" s="124">
        <v>0</v>
      </c>
      <c r="AA247" s="276" t="s">
        <v>415</v>
      </c>
      <c r="AB247" s="35"/>
      <c r="AG247" s="43"/>
    </row>
    <row r="248" spans="1:33" s="19" customFormat="1" x14ac:dyDescent="0.3">
      <c r="A248" s="41">
        <v>42615</v>
      </c>
      <c r="B248" s="42">
        <v>10.199999999999999</v>
      </c>
      <c r="C248" s="14">
        <v>28.2</v>
      </c>
      <c r="D248" s="14">
        <v>16.2</v>
      </c>
      <c r="E248" s="14">
        <v>28.6</v>
      </c>
      <c r="F248" s="14">
        <v>9.4</v>
      </c>
      <c r="G248" s="14">
        <f t="shared" si="9"/>
        <v>17.7</v>
      </c>
      <c r="H248" s="71">
        <v>18</v>
      </c>
      <c r="I248" s="42">
        <v>18</v>
      </c>
      <c r="J248" s="14">
        <v>9.3000000000000007</v>
      </c>
      <c r="K248" s="71">
        <v>13.212500000000007</v>
      </c>
      <c r="L248" s="75">
        <v>99</v>
      </c>
      <c r="M248" s="22">
        <v>41</v>
      </c>
      <c r="N248" s="72">
        <v>77.982638888888886</v>
      </c>
      <c r="O248" s="358">
        <v>1020</v>
      </c>
      <c r="P248" s="20">
        <v>1017.6</v>
      </c>
      <c r="Q248" s="20">
        <v>1019.0649305555556</v>
      </c>
      <c r="R248" s="66">
        <v>4.4000000000000004</v>
      </c>
      <c r="S248" s="64">
        <v>2.2000000000000002</v>
      </c>
      <c r="T248" s="23">
        <v>1</v>
      </c>
      <c r="U248" s="277" t="s">
        <v>46</v>
      </c>
      <c r="V248" s="278"/>
      <c r="W248" s="16">
        <v>0</v>
      </c>
      <c r="X248" s="17">
        <v>0</v>
      </c>
      <c r="Y248" s="18">
        <v>0</v>
      </c>
      <c r="Z248" s="44">
        <v>0</v>
      </c>
      <c r="AA248" s="279" t="s">
        <v>232</v>
      </c>
      <c r="AB248" s="27"/>
      <c r="AG248" s="287"/>
    </row>
    <row r="249" spans="1:33" s="19" customFormat="1" x14ac:dyDescent="0.3">
      <c r="A249" s="41">
        <v>42616</v>
      </c>
      <c r="B249" s="42">
        <v>9.5</v>
      </c>
      <c r="C249" s="14">
        <v>29</v>
      </c>
      <c r="D249" s="14">
        <v>16.899999999999999</v>
      </c>
      <c r="E249" s="14">
        <v>29.1</v>
      </c>
      <c r="F249" s="14">
        <v>9.1999999999999993</v>
      </c>
      <c r="G249" s="14">
        <f t="shared" si="9"/>
        <v>18.074999999999999</v>
      </c>
      <c r="H249" s="71">
        <v>18.3</v>
      </c>
      <c r="I249" s="42">
        <v>18.7</v>
      </c>
      <c r="J249" s="14">
        <v>9.1</v>
      </c>
      <c r="K249" s="71">
        <v>13.882291666666667</v>
      </c>
      <c r="L249" s="75">
        <v>99</v>
      </c>
      <c r="M249" s="22">
        <v>39</v>
      </c>
      <c r="N249" s="72">
        <v>79.90625</v>
      </c>
      <c r="O249" s="358">
        <v>1019.8</v>
      </c>
      <c r="P249" s="20">
        <v>1016.7</v>
      </c>
      <c r="Q249" s="20">
        <v>1018.4666666666667</v>
      </c>
      <c r="R249" s="66">
        <v>3.4</v>
      </c>
      <c r="S249" s="64">
        <v>1.3</v>
      </c>
      <c r="T249" s="23">
        <v>0.6</v>
      </c>
      <c r="U249" s="277" t="s">
        <v>95</v>
      </c>
      <c r="V249" s="278"/>
      <c r="W249" s="16">
        <v>0</v>
      </c>
      <c r="X249" s="17">
        <v>0</v>
      </c>
      <c r="Y249" s="18">
        <v>0</v>
      </c>
      <c r="Z249" s="44">
        <v>0</v>
      </c>
      <c r="AA249" s="279" t="s">
        <v>416</v>
      </c>
      <c r="AB249" s="27"/>
      <c r="AG249" s="287"/>
    </row>
    <row r="250" spans="1:33" s="19" customFormat="1" x14ac:dyDescent="0.3">
      <c r="A250" s="41">
        <v>42617</v>
      </c>
      <c r="B250" s="42">
        <v>12.9</v>
      </c>
      <c r="C250" s="14">
        <v>28.2</v>
      </c>
      <c r="D250" s="14">
        <v>21.8</v>
      </c>
      <c r="E250" s="14">
        <v>28.3</v>
      </c>
      <c r="F250" s="14">
        <v>11.7</v>
      </c>
      <c r="G250" s="14">
        <f t="shared" si="9"/>
        <v>21.175000000000001</v>
      </c>
      <c r="H250" s="71">
        <v>19.5</v>
      </c>
      <c r="I250" s="42">
        <v>19.100000000000001</v>
      </c>
      <c r="J250" s="14">
        <v>11.4</v>
      </c>
      <c r="K250" s="71">
        <v>14.717361111111115</v>
      </c>
      <c r="L250" s="75">
        <v>99</v>
      </c>
      <c r="M250" s="22">
        <v>46</v>
      </c>
      <c r="N250" s="72">
        <v>77.236111111111114</v>
      </c>
      <c r="O250" s="358">
        <v>1017.8</v>
      </c>
      <c r="P250" s="20">
        <v>1010.9</v>
      </c>
      <c r="Q250" s="20">
        <v>1014.9125000000004</v>
      </c>
      <c r="R250" s="66">
        <v>8.1999999999999993</v>
      </c>
      <c r="S250" s="64">
        <v>4.5999999999999996</v>
      </c>
      <c r="T250" s="23">
        <v>1.6</v>
      </c>
      <c r="U250" s="277" t="s">
        <v>89</v>
      </c>
      <c r="V250" s="280"/>
      <c r="W250" s="16">
        <v>0</v>
      </c>
      <c r="X250" s="17">
        <v>0</v>
      </c>
      <c r="Y250" s="18">
        <v>0</v>
      </c>
      <c r="Z250" s="44">
        <v>0</v>
      </c>
      <c r="AA250" s="279" t="s">
        <v>323</v>
      </c>
      <c r="AB250" s="27"/>
      <c r="AG250" s="287"/>
    </row>
    <row r="251" spans="1:33" s="19" customFormat="1" x14ac:dyDescent="0.3">
      <c r="A251" s="41">
        <v>42618</v>
      </c>
      <c r="B251" s="42">
        <v>16.100000000000001</v>
      </c>
      <c r="C251" s="14">
        <v>17.399999999999999</v>
      </c>
      <c r="D251" s="14">
        <v>16.600000000000001</v>
      </c>
      <c r="E251" s="14">
        <v>17.600000000000001</v>
      </c>
      <c r="F251" s="14">
        <v>15.8</v>
      </c>
      <c r="G251" s="14">
        <f t="shared" si="9"/>
        <v>16.675000000000001</v>
      </c>
      <c r="H251" s="71">
        <v>16.8</v>
      </c>
      <c r="I251" s="42">
        <v>17.100000000000001</v>
      </c>
      <c r="J251" s="14">
        <v>15.2</v>
      </c>
      <c r="K251" s="71">
        <v>16.282901554404141</v>
      </c>
      <c r="L251" s="75">
        <v>99</v>
      </c>
      <c r="M251" s="22">
        <v>92</v>
      </c>
      <c r="N251" s="72">
        <v>96.678756476683944</v>
      </c>
      <c r="O251" s="358">
        <v>1012.7</v>
      </c>
      <c r="P251" s="20">
        <v>1009.2</v>
      </c>
      <c r="Q251" s="20">
        <v>1011.0451388888882</v>
      </c>
      <c r="R251" s="66">
        <v>3.7</v>
      </c>
      <c r="S251" s="64">
        <v>2.4</v>
      </c>
      <c r="T251" s="23">
        <v>0.3</v>
      </c>
      <c r="U251" s="277" t="s">
        <v>93</v>
      </c>
      <c r="V251" s="280" t="s">
        <v>220</v>
      </c>
      <c r="W251" s="16">
        <v>21.8</v>
      </c>
      <c r="X251" s="17">
        <v>36.5</v>
      </c>
      <c r="Y251" s="18">
        <v>0</v>
      </c>
      <c r="Z251" s="44">
        <v>0</v>
      </c>
      <c r="AA251" s="279" t="s">
        <v>218</v>
      </c>
      <c r="AB251" s="27"/>
      <c r="AG251" s="287"/>
    </row>
    <row r="252" spans="1:33" s="19" customFormat="1" x14ac:dyDescent="0.3">
      <c r="A252" s="41">
        <v>42619</v>
      </c>
      <c r="B252" s="42">
        <v>17.2</v>
      </c>
      <c r="C252" s="14">
        <v>23</v>
      </c>
      <c r="D252" s="14">
        <v>17.5</v>
      </c>
      <c r="E252" s="14">
        <v>24.9</v>
      </c>
      <c r="F252" s="14">
        <v>15.8</v>
      </c>
      <c r="G252" s="14">
        <f t="shared" si="9"/>
        <v>18.8</v>
      </c>
      <c r="H252" s="71">
        <v>20.5</v>
      </c>
      <c r="I252" s="42">
        <v>19.5</v>
      </c>
      <c r="J252" s="14">
        <v>15.9</v>
      </c>
      <c r="K252" s="71">
        <v>17.666847826086936</v>
      </c>
      <c r="L252" s="75">
        <v>98</v>
      </c>
      <c r="M252" s="22">
        <v>70</v>
      </c>
      <c r="N252" s="72">
        <v>84.206521739130437</v>
      </c>
      <c r="O252" s="358">
        <v>1025.5</v>
      </c>
      <c r="P252" s="20">
        <v>1012.4</v>
      </c>
      <c r="Q252" s="20">
        <v>1018.8819444444447</v>
      </c>
      <c r="R252" s="66">
        <v>6.5</v>
      </c>
      <c r="S252" s="64">
        <v>3</v>
      </c>
      <c r="T252" s="23">
        <v>1.1000000000000001</v>
      </c>
      <c r="U252" s="277" t="s">
        <v>100</v>
      </c>
      <c r="V252" s="280"/>
      <c r="W252" s="16">
        <v>0</v>
      </c>
      <c r="X252" s="17">
        <v>0</v>
      </c>
      <c r="Y252" s="18">
        <v>0</v>
      </c>
      <c r="Z252" s="44">
        <v>0</v>
      </c>
      <c r="AA252" s="279" t="s">
        <v>224</v>
      </c>
      <c r="AB252" s="27"/>
      <c r="AG252" s="287"/>
    </row>
    <row r="253" spans="1:33" s="19" customFormat="1" x14ac:dyDescent="0.3">
      <c r="A253" s="41">
        <v>42620</v>
      </c>
      <c r="B253" s="42">
        <v>15.2</v>
      </c>
      <c r="C253" s="14">
        <v>29.2</v>
      </c>
      <c r="D253" s="14">
        <v>18.3</v>
      </c>
      <c r="E253" s="14">
        <v>30.2</v>
      </c>
      <c r="F253" s="14">
        <v>15.1</v>
      </c>
      <c r="G253" s="14">
        <f t="shared" si="9"/>
        <v>20.25</v>
      </c>
      <c r="H253" s="71">
        <v>21.5</v>
      </c>
      <c r="I253" s="42">
        <v>21.1</v>
      </c>
      <c r="J253" s="14">
        <v>15</v>
      </c>
      <c r="K253" s="71">
        <v>17.461484098939934</v>
      </c>
      <c r="L253" s="75">
        <v>99</v>
      </c>
      <c r="M253" s="22">
        <v>43</v>
      </c>
      <c r="N253" s="72">
        <v>81.084805653710248</v>
      </c>
      <c r="O253" s="358">
        <v>1025.5</v>
      </c>
      <c r="P253" s="20">
        <v>1020.6</v>
      </c>
      <c r="Q253" s="20">
        <v>1023.3131944444441</v>
      </c>
      <c r="R253" s="66">
        <v>3.4</v>
      </c>
      <c r="S253" s="64">
        <v>1.6</v>
      </c>
      <c r="T253" s="23">
        <v>0.6</v>
      </c>
      <c r="U253" s="277" t="s">
        <v>45</v>
      </c>
      <c r="V253" s="280"/>
      <c r="W253" s="16">
        <v>0</v>
      </c>
      <c r="X253" s="17">
        <v>0</v>
      </c>
      <c r="Y253" s="18">
        <v>0</v>
      </c>
      <c r="Z253" s="44">
        <v>0</v>
      </c>
      <c r="AA253" s="279" t="s">
        <v>417</v>
      </c>
      <c r="AB253" s="27"/>
      <c r="AG253" s="287"/>
    </row>
    <row r="254" spans="1:33" s="19" customFormat="1" ht="28.8" x14ac:dyDescent="0.3">
      <c r="A254" s="41">
        <v>42621</v>
      </c>
      <c r="B254" s="42">
        <v>13.7</v>
      </c>
      <c r="C254" s="14">
        <v>28.6</v>
      </c>
      <c r="D254" s="14">
        <v>17.2</v>
      </c>
      <c r="E254" s="14">
        <v>30</v>
      </c>
      <c r="F254" s="14">
        <v>13.5</v>
      </c>
      <c r="G254" s="14">
        <f t="shared" si="9"/>
        <v>19.174999999999997</v>
      </c>
      <c r="H254" s="71">
        <v>21.7</v>
      </c>
      <c r="I254" s="42">
        <v>20.3</v>
      </c>
      <c r="J254" s="14">
        <v>13.4</v>
      </c>
      <c r="K254" s="71">
        <v>16.721634615384609</v>
      </c>
      <c r="L254" s="75">
        <v>99</v>
      </c>
      <c r="M254" s="22">
        <v>42</v>
      </c>
      <c r="N254" s="72">
        <v>77.884615384615387</v>
      </c>
      <c r="O254" s="358">
        <v>1020.9</v>
      </c>
      <c r="P254" s="20">
        <v>1015.2</v>
      </c>
      <c r="Q254" s="20">
        <v>1018.0763888888887</v>
      </c>
      <c r="R254" s="66">
        <v>2.7</v>
      </c>
      <c r="S254" s="64">
        <v>1.3</v>
      </c>
      <c r="T254" s="23">
        <v>0.6</v>
      </c>
      <c r="U254" s="277" t="s">
        <v>93</v>
      </c>
      <c r="V254" s="280"/>
      <c r="W254" s="16">
        <v>0</v>
      </c>
      <c r="X254" s="17">
        <v>0</v>
      </c>
      <c r="Y254" s="18">
        <v>0</v>
      </c>
      <c r="Z254" s="44">
        <v>0</v>
      </c>
      <c r="AA254" s="279" t="s">
        <v>311</v>
      </c>
      <c r="AB254" s="27"/>
      <c r="AG254" s="287"/>
    </row>
    <row r="255" spans="1:33" s="19" customFormat="1" x14ac:dyDescent="0.3">
      <c r="A255" s="41">
        <v>42622</v>
      </c>
      <c r="B255" s="42">
        <v>12.9</v>
      </c>
      <c r="C255" s="14">
        <v>30.2</v>
      </c>
      <c r="D255" s="14">
        <v>17.8</v>
      </c>
      <c r="E255" s="14">
        <v>30.6</v>
      </c>
      <c r="F255" s="14">
        <v>12.7</v>
      </c>
      <c r="G255" s="14">
        <f t="shared" si="9"/>
        <v>19.675000000000001</v>
      </c>
      <c r="H255" s="71">
        <v>20</v>
      </c>
      <c r="I255" s="42">
        <v>21</v>
      </c>
      <c r="J255" s="14">
        <v>12.3</v>
      </c>
      <c r="K255" s="71">
        <v>15.519791666666663</v>
      </c>
      <c r="L255" s="75">
        <v>99</v>
      </c>
      <c r="M255" s="22">
        <v>35</v>
      </c>
      <c r="N255" s="72">
        <v>79.760416666666671</v>
      </c>
      <c r="O255" s="358">
        <v>1018.1</v>
      </c>
      <c r="P255" s="20">
        <v>1015.6</v>
      </c>
      <c r="Q255" s="20">
        <v>1016.7579861111109</v>
      </c>
      <c r="R255" s="66">
        <v>4.0999999999999996</v>
      </c>
      <c r="S255" s="64">
        <v>1.9</v>
      </c>
      <c r="T255" s="23">
        <v>0.6</v>
      </c>
      <c r="U255" s="277" t="s">
        <v>94</v>
      </c>
      <c r="V255" s="280"/>
      <c r="W255" s="16">
        <v>0</v>
      </c>
      <c r="X255" s="17">
        <v>0</v>
      </c>
      <c r="Y255" s="18">
        <v>0</v>
      </c>
      <c r="Z255" s="44">
        <v>0</v>
      </c>
      <c r="AA255" s="279" t="s">
        <v>417</v>
      </c>
      <c r="AB255" s="27"/>
      <c r="AG255" s="287"/>
    </row>
    <row r="256" spans="1:33" s="19" customFormat="1" ht="28.8" x14ac:dyDescent="0.3">
      <c r="A256" s="41">
        <v>42623</v>
      </c>
      <c r="B256" s="42">
        <v>11.9</v>
      </c>
      <c r="C256" s="14">
        <v>30</v>
      </c>
      <c r="D256" s="14">
        <v>17.899999999999999</v>
      </c>
      <c r="E256" s="14">
        <v>30.7</v>
      </c>
      <c r="F256" s="14">
        <v>11.5</v>
      </c>
      <c r="G256" s="14">
        <f t="shared" si="9"/>
        <v>19.424999999999997</v>
      </c>
      <c r="H256" s="71">
        <v>19.7</v>
      </c>
      <c r="I256" s="42">
        <v>19.399999999999999</v>
      </c>
      <c r="J256" s="14">
        <v>11.2</v>
      </c>
      <c r="K256" s="71">
        <v>15.606968641114969</v>
      </c>
      <c r="L256" s="75">
        <v>99</v>
      </c>
      <c r="M256" s="22">
        <v>43</v>
      </c>
      <c r="N256" s="72">
        <v>81.19860627177701</v>
      </c>
      <c r="O256" s="358">
        <v>1018.6</v>
      </c>
      <c r="P256" s="20">
        <v>1016</v>
      </c>
      <c r="Q256" s="20">
        <v>1017.4302083333337</v>
      </c>
      <c r="R256" s="66">
        <v>2.7</v>
      </c>
      <c r="S256" s="64">
        <v>1.6</v>
      </c>
      <c r="T256" s="23">
        <v>0.6</v>
      </c>
      <c r="U256" s="277" t="s">
        <v>94</v>
      </c>
      <c r="V256" s="280"/>
      <c r="W256" s="16">
        <v>0</v>
      </c>
      <c r="X256" s="17">
        <v>0</v>
      </c>
      <c r="Y256" s="18">
        <v>0</v>
      </c>
      <c r="Z256" s="44">
        <v>0</v>
      </c>
      <c r="AA256" s="279" t="s">
        <v>311</v>
      </c>
      <c r="AB256" s="27"/>
      <c r="AG256" s="287"/>
    </row>
    <row r="257" spans="1:33" s="19" customFormat="1" ht="28.8" x14ac:dyDescent="0.3">
      <c r="A257" s="41">
        <v>42624</v>
      </c>
      <c r="B257" s="42">
        <v>11.9</v>
      </c>
      <c r="C257" s="14">
        <v>30.1</v>
      </c>
      <c r="D257" s="14">
        <v>18.399999999999999</v>
      </c>
      <c r="E257" s="14">
        <v>31.1</v>
      </c>
      <c r="F257" s="14">
        <v>11.9</v>
      </c>
      <c r="G257" s="14">
        <f t="shared" si="9"/>
        <v>19.7</v>
      </c>
      <c r="H257" s="71">
        <v>19.899999999999999</v>
      </c>
      <c r="I257" s="42">
        <v>20.8</v>
      </c>
      <c r="J257" s="14">
        <v>11.6</v>
      </c>
      <c r="K257" s="71">
        <v>15.887499999999996</v>
      </c>
      <c r="L257" s="75">
        <v>99</v>
      </c>
      <c r="M257" s="22">
        <v>42</v>
      </c>
      <c r="N257" s="72">
        <v>80.951388888888886</v>
      </c>
      <c r="O257" s="358">
        <v>1019.8</v>
      </c>
      <c r="P257" s="20">
        <v>1017.3</v>
      </c>
      <c r="Q257" s="20">
        <v>1018.1090277777777</v>
      </c>
      <c r="R257" s="66">
        <v>4.4000000000000004</v>
      </c>
      <c r="S257" s="64">
        <v>1.8</v>
      </c>
      <c r="T257" s="23">
        <v>0.6</v>
      </c>
      <c r="U257" s="277" t="s">
        <v>93</v>
      </c>
      <c r="V257" s="280"/>
      <c r="W257" s="16">
        <v>0</v>
      </c>
      <c r="X257" s="17">
        <v>0</v>
      </c>
      <c r="Y257" s="18">
        <v>0</v>
      </c>
      <c r="Z257" s="44">
        <v>0</v>
      </c>
      <c r="AA257" s="279" t="s">
        <v>311</v>
      </c>
      <c r="AB257" s="27"/>
      <c r="AG257" s="287"/>
    </row>
    <row r="258" spans="1:33" s="19" customFormat="1" x14ac:dyDescent="0.3">
      <c r="A258" s="41">
        <v>42625</v>
      </c>
      <c r="B258" s="42">
        <v>11.8</v>
      </c>
      <c r="C258" s="14">
        <v>30.5</v>
      </c>
      <c r="D258" s="14">
        <v>18.899999999999999</v>
      </c>
      <c r="E258" s="14">
        <v>31.3</v>
      </c>
      <c r="F258" s="14">
        <v>11.8</v>
      </c>
      <c r="G258" s="14">
        <f t="shared" si="9"/>
        <v>20.024999999999999</v>
      </c>
      <c r="H258" s="71">
        <v>20.399999999999999</v>
      </c>
      <c r="I258" s="42">
        <v>19.7</v>
      </c>
      <c r="J258" s="14">
        <v>11.5</v>
      </c>
      <c r="K258" s="71">
        <v>16.108450704225362</v>
      </c>
      <c r="L258" s="75">
        <v>99</v>
      </c>
      <c r="M258" s="22">
        <v>42</v>
      </c>
      <c r="N258" s="72">
        <v>80.186619718309856</v>
      </c>
      <c r="O258" s="358">
        <v>1020.8</v>
      </c>
      <c r="P258" s="20">
        <v>1018.2</v>
      </c>
      <c r="Q258" s="20">
        <v>1019.5111111111122</v>
      </c>
      <c r="R258" s="66">
        <v>2.4</v>
      </c>
      <c r="S258" s="64">
        <v>1.1000000000000001</v>
      </c>
      <c r="T258" s="23">
        <v>0.3</v>
      </c>
      <c r="U258" s="277" t="s">
        <v>97</v>
      </c>
      <c r="V258" s="280"/>
      <c r="W258" s="16">
        <v>0</v>
      </c>
      <c r="X258" s="17">
        <v>0</v>
      </c>
      <c r="Y258" s="18">
        <v>0</v>
      </c>
      <c r="Z258" s="44">
        <v>0</v>
      </c>
      <c r="AA258" s="279" t="s">
        <v>238</v>
      </c>
      <c r="AB258" s="27"/>
      <c r="AG258" s="287"/>
    </row>
    <row r="259" spans="1:33" s="19" customFormat="1" x14ac:dyDescent="0.3">
      <c r="A259" s="41">
        <v>42626</v>
      </c>
      <c r="B259" s="42">
        <v>11.7</v>
      </c>
      <c r="C259" s="14">
        <v>27.6</v>
      </c>
      <c r="D259" s="14">
        <v>17.8</v>
      </c>
      <c r="E259" s="14">
        <v>29.5</v>
      </c>
      <c r="F259" s="14">
        <v>11.7</v>
      </c>
      <c r="G259" s="14">
        <f t="shared" si="9"/>
        <v>18.725000000000001</v>
      </c>
      <c r="H259" s="71">
        <v>19.5</v>
      </c>
      <c r="I259" s="42">
        <v>19.399999999999999</v>
      </c>
      <c r="J259" s="14">
        <v>11.4</v>
      </c>
      <c r="K259" s="71">
        <v>15.964685314685306</v>
      </c>
      <c r="L259" s="75">
        <v>99</v>
      </c>
      <c r="M259" s="22">
        <v>49</v>
      </c>
      <c r="N259" s="72">
        <v>82.96503496503496</v>
      </c>
      <c r="O259" s="358">
        <v>1019.4</v>
      </c>
      <c r="P259" s="20">
        <v>1016.2</v>
      </c>
      <c r="Q259" s="20">
        <v>1018.0215277777776</v>
      </c>
      <c r="R259" s="66">
        <v>2.7</v>
      </c>
      <c r="S259" s="64">
        <v>1.4</v>
      </c>
      <c r="T259" s="23">
        <v>0.4</v>
      </c>
      <c r="U259" s="277" t="s">
        <v>44</v>
      </c>
      <c r="V259" s="281"/>
      <c r="W259" s="24">
        <v>0</v>
      </c>
      <c r="X259" s="25">
        <v>0</v>
      </c>
      <c r="Y259" s="26">
        <v>0</v>
      </c>
      <c r="Z259" s="28">
        <v>0</v>
      </c>
      <c r="AA259" s="282" t="s">
        <v>233</v>
      </c>
      <c r="AB259" s="27"/>
      <c r="AG259" s="287"/>
    </row>
    <row r="260" spans="1:33" s="19" customFormat="1" x14ac:dyDescent="0.3">
      <c r="A260" s="41">
        <v>42627</v>
      </c>
      <c r="B260" s="42">
        <v>10.8</v>
      </c>
      <c r="C260" s="14">
        <v>28.2</v>
      </c>
      <c r="D260" s="14">
        <v>16.600000000000001</v>
      </c>
      <c r="E260" s="14">
        <v>28.5</v>
      </c>
      <c r="F260" s="14">
        <v>10.7</v>
      </c>
      <c r="G260" s="14">
        <f t="shared" si="9"/>
        <v>18.05</v>
      </c>
      <c r="H260" s="71">
        <v>18.5</v>
      </c>
      <c r="I260" s="42">
        <v>19.7</v>
      </c>
      <c r="J260" s="14">
        <v>10.6</v>
      </c>
      <c r="K260" s="71">
        <v>14.646126760563375</v>
      </c>
      <c r="L260" s="75">
        <v>99</v>
      </c>
      <c r="M260" s="22">
        <v>48</v>
      </c>
      <c r="N260" s="72">
        <v>81.147887323943664</v>
      </c>
      <c r="O260" s="358">
        <v>1017.9</v>
      </c>
      <c r="P260" s="20">
        <v>1015</v>
      </c>
      <c r="Q260" s="20">
        <v>1016.3468750000003</v>
      </c>
      <c r="R260" s="66">
        <v>4.8</v>
      </c>
      <c r="S260" s="64">
        <v>2.7</v>
      </c>
      <c r="T260" s="23">
        <v>0.7</v>
      </c>
      <c r="U260" s="277" t="s">
        <v>93</v>
      </c>
      <c r="V260" s="281"/>
      <c r="W260" s="24">
        <v>0</v>
      </c>
      <c r="X260" s="25">
        <v>0</v>
      </c>
      <c r="Y260" s="26">
        <v>0</v>
      </c>
      <c r="Z260" s="28">
        <v>0</v>
      </c>
      <c r="AA260" s="282" t="s">
        <v>419</v>
      </c>
      <c r="AB260" s="27"/>
      <c r="AG260" s="287"/>
    </row>
    <row r="261" spans="1:33" s="19" customFormat="1" ht="28.8" x14ac:dyDescent="0.3">
      <c r="A261" s="41">
        <v>42628</v>
      </c>
      <c r="B261" s="42">
        <v>9.1999999999999993</v>
      </c>
      <c r="C261" s="14">
        <v>27</v>
      </c>
      <c r="D261" s="14">
        <v>15.8</v>
      </c>
      <c r="E261" s="14">
        <v>27.5</v>
      </c>
      <c r="F261" s="14">
        <v>8.9</v>
      </c>
      <c r="G261" s="14">
        <f t="shared" si="9"/>
        <v>16.950000000000003</v>
      </c>
      <c r="H261" s="71">
        <v>17.600000000000001</v>
      </c>
      <c r="I261" s="42">
        <v>16.399999999999999</v>
      </c>
      <c r="J261" s="14">
        <v>8.8000000000000007</v>
      </c>
      <c r="K261" s="71">
        <v>13.146853146853143</v>
      </c>
      <c r="L261" s="75">
        <v>99</v>
      </c>
      <c r="M261" s="22">
        <v>40</v>
      </c>
      <c r="N261" s="72">
        <v>79.251748251748253</v>
      </c>
      <c r="O261" s="358">
        <v>1018.1</v>
      </c>
      <c r="P261" s="20">
        <v>1015.9</v>
      </c>
      <c r="Q261" s="20">
        <v>1017.0975694444447</v>
      </c>
      <c r="R261" s="66">
        <v>3.1</v>
      </c>
      <c r="S261" s="64">
        <v>1.6</v>
      </c>
      <c r="T261" s="23">
        <v>0.6</v>
      </c>
      <c r="U261" s="277" t="s">
        <v>97</v>
      </c>
      <c r="V261" s="281"/>
      <c r="W261" s="24">
        <v>0</v>
      </c>
      <c r="X261" s="25">
        <v>0</v>
      </c>
      <c r="Y261" s="26">
        <v>0</v>
      </c>
      <c r="Z261" s="28">
        <v>0</v>
      </c>
      <c r="AA261" s="282" t="s">
        <v>420</v>
      </c>
      <c r="AB261" s="27"/>
      <c r="AG261" s="287"/>
    </row>
    <row r="262" spans="1:33" s="19" customFormat="1" x14ac:dyDescent="0.3">
      <c r="A262" s="41">
        <v>42629</v>
      </c>
      <c r="B262" s="42">
        <v>12</v>
      </c>
      <c r="C262" s="14">
        <v>26.9</v>
      </c>
      <c r="D262" s="14">
        <v>17.3</v>
      </c>
      <c r="E262" s="14">
        <v>27.4</v>
      </c>
      <c r="F262" s="14">
        <v>11.2</v>
      </c>
      <c r="G262" s="14">
        <f t="shared" si="9"/>
        <v>18.375</v>
      </c>
      <c r="H262" s="71">
        <v>18.5</v>
      </c>
      <c r="I262" s="42">
        <v>18.899999999999999</v>
      </c>
      <c r="J262" s="14">
        <v>15.239857651245547</v>
      </c>
      <c r="K262" s="71">
        <v>15.239857651245547</v>
      </c>
      <c r="L262" s="75">
        <v>99</v>
      </c>
      <c r="M262" s="22">
        <v>53</v>
      </c>
      <c r="N262" s="72">
        <v>83.911032028469748</v>
      </c>
      <c r="O262" s="358">
        <v>1017</v>
      </c>
      <c r="P262" s="20">
        <v>1012.4</v>
      </c>
      <c r="Q262" s="20">
        <v>1014.701736111111</v>
      </c>
      <c r="R262" s="66">
        <v>6.8</v>
      </c>
      <c r="S262" s="64">
        <v>3.5</v>
      </c>
      <c r="T262" s="23">
        <v>1.4</v>
      </c>
      <c r="U262" s="277" t="s">
        <v>44</v>
      </c>
      <c r="V262" s="281"/>
      <c r="W262" s="24">
        <v>0</v>
      </c>
      <c r="X262" s="25">
        <v>0</v>
      </c>
      <c r="Y262" s="26">
        <v>0</v>
      </c>
      <c r="Z262" s="28">
        <v>0</v>
      </c>
      <c r="AA262" s="282" t="s">
        <v>323</v>
      </c>
      <c r="AB262" s="27"/>
      <c r="AG262" s="287"/>
    </row>
    <row r="263" spans="1:33" s="19" customFormat="1" ht="28.8" x14ac:dyDescent="0.3">
      <c r="A263" s="41">
        <v>42630</v>
      </c>
      <c r="B263" s="42">
        <v>14.3</v>
      </c>
      <c r="C263" s="14">
        <v>23.7</v>
      </c>
      <c r="D263" s="14">
        <v>18.899999999999999</v>
      </c>
      <c r="E263" s="14">
        <v>24.6</v>
      </c>
      <c r="F263" s="14">
        <v>13.4</v>
      </c>
      <c r="G263" s="14">
        <f t="shared" si="9"/>
        <v>18.95</v>
      </c>
      <c r="H263" s="71">
        <v>18.5</v>
      </c>
      <c r="I263" s="42">
        <v>20.2</v>
      </c>
      <c r="J263" s="14">
        <v>16.95874125874127</v>
      </c>
      <c r="K263" s="71">
        <v>16.95874125874127</v>
      </c>
      <c r="L263" s="75">
        <v>99</v>
      </c>
      <c r="M263" s="22">
        <v>69</v>
      </c>
      <c r="N263" s="72">
        <v>90.666666666666671</v>
      </c>
      <c r="O263" s="358">
        <v>1012.7</v>
      </c>
      <c r="P263" s="20">
        <v>1009.8</v>
      </c>
      <c r="Q263" s="20">
        <v>1011.1711805555556</v>
      </c>
      <c r="R263" s="66">
        <v>2.7</v>
      </c>
      <c r="S263" s="64">
        <v>1.2</v>
      </c>
      <c r="T263" s="23">
        <v>0.3</v>
      </c>
      <c r="U263" s="277" t="s">
        <v>100</v>
      </c>
      <c r="V263" s="281" t="s">
        <v>220</v>
      </c>
      <c r="W263" s="24">
        <v>14.4</v>
      </c>
      <c r="X263" s="25">
        <v>6.4</v>
      </c>
      <c r="Y263" s="26">
        <v>0</v>
      </c>
      <c r="Z263" s="28">
        <v>0</v>
      </c>
      <c r="AA263" s="282" t="s">
        <v>421</v>
      </c>
      <c r="AB263" s="27"/>
      <c r="AG263" s="287"/>
    </row>
    <row r="264" spans="1:33" s="19" customFormat="1" x14ac:dyDescent="0.3">
      <c r="A264" s="41">
        <v>42631</v>
      </c>
      <c r="B264" s="42">
        <v>17.600000000000001</v>
      </c>
      <c r="C264" s="14">
        <v>24.6</v>
      </c>
      <c r="D264" s="14">
        <v>17.100000000000001</v>
      </c>
      <c r="E264" s="14">
        <v>25.4</v>
      </c>
      <c r="F264" s="14">
        <v>15.9</v>
      </c>
      <c r="G264" s="14">
        <f t="shared" si="9"/>
        <v>19.100000000000001</v>
      </c>
      <c r="H264" s="71">
        <v>19.5</v>
      </c>
      <c r="I264" s="42">
        <v>20.100000000000001</v>
      </c>
      <c r="J264" s="14">
        <v>17.59411764705883</v>
      </c>
      <c r="K264" s="71">
        <v>17.59411764705883</v>
      </c>
      <c r="L264" s="75">
        <v>99</v>
      </c>
      <c r="M264" s="22">
        <v>66</v>
      </c>
      <c r="N264" s="72">
        <v>89.554621848739501</v>
      </c>
      <c r="O264" s="358">
        <v>1011.7</v>
      </c>
      <c r="P264" s="20">
        <v>1009.9</v>
      </c>
      <c r="Q264" s="20">
        <v>1010.7493055555551</v>
      </c>
      <c r="R264" s="66">
        <v>5.0999999999999996</v>
      </c>
      <c r="S264" s="64">
        <v>2.8</v>
      </c>
      <c r="T264" s="23">
        <v>0.8</v>
      </c>
      <c r="U264" s="277" t="s">
        <v>96</v>
      </c>
      <c r="V264" s="281"/>
      <c r="W264" s="24">
        <v>0</v>
      </c>
      <c r="X264" s="25">
        <v>0</v>
      </c>
      <c r="Y264" s="26">
        <v>0</v>
      </c>
      <c r="Z264" s="28">
        <v>0</v>
      </c>
      <c r="AA264" s="282" t="s">
        <v>233</v>
      </c>
      <c r="AB264" s="27"/>
      <c r="AG264" s="287"/>
    </row>
    <row r="265" spans="1:33" s="19" customFormat="1" x14ac:dyDescent="0.3">
      <c r="A265" s="41">
        <v>42632</v>
      </c>
      <c r="B265" s="42">
        <v>15</v>
      </c>
      <c r="C265" s="14">
        <v>15.7</v>
      </c>
      <c r="D265" s="14">
        <v>14</v>
      </c>
      <c r="E265" s="14">
        <v>16</v>
      </c>
      <c r="F265" s="14">
        <v>13.6</v>
      </c>
      <c r="G265" s="14">
        <f t="shared" si="9"/>
        <v>14.675000000000001</v>
      </c>
      <c r="H265" s="71">
        <v>15.1</v>
      </c>
      <c r="I265" s="42">
        <v>15.1</v>
      </c>
      <c r="J265" s="14">
        <v>13.436259541984731</v>
      </c>
      <c r="K265" s="71">
        <v>13.436259541984731</v>
      </c>
      <c r="L265" s="75">
        <v>96</v>
      </c>
      <c r="M265" s="22">
        <v>85</v>
      </c>
      <c r="N265" s="72">
        <v>90.011450381679396</v>
      </c>
      <c r="O265" s="358">
        <v>1010.8</v>
      </c>
      <c r="P265" s="20">
        <v>1008.7</v>
      </c>
      <c r="Q265" s="20">
        <v>1009.7059027777782</v>
      </c>
      <c r="R265" s="66">
        <v>6.8</v>
      </c>
      <c r="S265" s="64">
        <v>4</v>
      </c>
      <c r="T265" s="23">
        <v>1.5</v>
      </c>
      <c r="U265" s="277" t="s">
        <v>100</v>
      </c>
      <c r="V265" s="281"/>
      <c r="W265" s="24">
        <v>0</v>
      </c>
      <c r="X265" s="25">
        <v>0</v>
      </c>
      <c r="Y265" s="26">
        <v>0</v>
      </c>
      <c r="Z265" s="28">
        <v>0</v>
      </c>
      <c r="AA265" s="282" t="s">
        <v>224</v>
      </c>
      <c r="AB265" s="27"/>
      <c r="AG265" s="287"/>
    </row>
    <row r="266" spans="1:33" s="19" customFormat="1" x14ac:dyDescent="0.3">
      <c r="A266" s="41">
        <v>42633</v>
      </c>
      <c r="B266" s="42">
        <v>11.1</v>
      </c>
      <c r="C266" s="14">
        <v>14.4</v>
      </c>
      <c r="D266" s="14">
        <v>8.6</v>
      </c>
      <c r="E266" s="14">
        <v>17.3</v>
      </c>
      <c r="F266" s="14">
        <v>7.3</v>
      </c>
      <c r="G266" s="14">
        <f t="shared" si="9"/>
        <v>10.675000000000001</v>
      </c>
      <c r="H266" s="71">
        <v>12.3</v>
      </c>
      <c r="I266" s="42">
        <v>11</v>
      </c>
      <c r="J266" s="14">
        <v>7.8977973568281925</v>
      </c>
      <c r="K266" s="71">
        <v>7.8977973568281925</v>
      </c>
      <c r="L266" s="75">
        <v>96</v>
      </c>
      <c r="M266" s="22">
        <v>55</v>
      </c>
      <c r="N266" s="72">
        <v>76.171806167400888</v>
      </c>
      <c r="O266" s="358">
        <v>1015.8</v>
      </c>
      <c r="P266" s="20">
        <v>1010</v>
      </c>
      <c r="Q266" s="20">
        <v>1012.7374999999993</v>
      </c>
      <c r="R266" s="66">
        <v>9.5</v>
      </c>
      <c r="S266" s="64">
        <v>5.0999999999999996</v>
      </c>
      <c r="T266" s="23">
        <v>1.3</v>
      </c>
      <c r="U266" s="277" t="s">
        <v>46</v>
      </c>
      <c r="V266" s="281"/>
      <c r="W266" s="24">
        <v>0</v>
      </c>
      <c r="X266" s="25">
        <v>0</v>
      </c>
      <c r="Y266" s="26">
        <v>0</v>
      </c>
      <c r="Z266" s="28">
        <v>0</v>
      </c>
      <c r="AA266" s="282" t="s">
        <v>230</v>
      </c>
      <c r="AB266" s="27"/>
      <c r="AG266" s="287"/>
    </row>
    <row r="267" spans="1:33" s="19" customFormat="1" x14ac:dyDescent="0.3">
      <c r="A267" s="41">
        <v>42634</v>
      </c>
      <c r="B267" s="42">
        <v>6.6</v>
      </c>
      <c r="C267" s="14">
        <v>16.7</v>
      </c>
      <c r="D267" s="14">
        <v>7.2</v>
      </c>
      <c r="E267" s="14">
        <v>18</v>
      </c>
      <c r="F267" s="14">
        <v>3.6</v>
      </c>
      <c r="G267" s="14">
        <f t="shared" si="9"/>
        <v>9.4249999999999989</v>
      </c>
      <c r="H267" s="71">
        <v>10</v>
      </c>
      <c r="I267" s="42">
        <v>10.5</v>
      </c>
      <c r="J267" s="14">
        <v>7.4231578947368462</v>
      </c>
      <c r="K267" s="71">
        <v>7.4231578947368462</v>
      </c>
      <c r="L267" s="75">
        <v>99</v>
      </c>
      <c r="M267" s="22">
        <v>51</v>
      </c>
      <c r="N267" s="72">
        <v>85.705263157894734</v>
      </c>
      <c r="O267" s="358">
        <v>1018.9</v>
      </c>
      <c r="P267" s="20">
        <v>1015.2</v>
      </c>
      <c r="Q267" s="20">
        <v>1016.2916666666671</v>
      </c>
      <c r="R267" s="66">
        <v>4.0999999999999996</v>
      </c>
      <c r="S267" s="64">
        <v>2.5</v>
      </c>
      <c r="T267" s="23">
        <v>0.6</v>
      </c>
      <c r="U267" s="277" t="s">
        <v>46</v>
      </c>
      <c r="V267" s="281" t="s">
        <v>228</v>
      </c>
      <c r="W267" s="24">
        <v>0</v>
      </c>
      <c r="X267" s="25">
        <v>0</v>
      </c>
      <c r="Y267" s="26">
        <v>0</v>
      </c>
      <c r="Z267" s="28">
        <v>0</v>
      </c>
      <c r="AA267" s="282" t="s">
        <v>222</v>
      </c>
      <c r="AB267" s="27"/>
      <c r="AG267" s="287"/>
    </row>
    <row r="268" spans="1:33" s="19" customFormat="1" x14ac:dyDescent="0.3">
      <c r="A268" s="41">
        <v>42635</v>
      </c>
      <c r="B268" s="42">
        <v>2.8</v>
      </c>
      <c r="C268" s="14">
        <v>14.2</v>
      </c>
      <c r="D268" s="14">
        <v>7.4</v>
      </c>
      <c r="E268" s="14">
        <v>16.899999999999999</v>
      </c>
      <c r="F268" s="14">
        <v>2.8</v>
      </c>
      <c r="G268" s="14">
        <f t="shared" si="9"/>
        <v>7.95</v>
      </c>
      <c r="H268" s="71">
        <v>10</v>
      </c>
      <c r="I268" s="42">
        <v>12.1</v>
      </c>
      <c r="J268" s="14">
        <v>7.7391752577319588</v>
      </c>
      <c r="K268" s="71">
        <v>7.7391752577319588</v>
      </c>
      <c r="L268" s="75">
        <v>99</v>
      </c>
      <c r="M268" s="22">
        <v>62</v>
      </c>
      <c r="N268" s="72">
        <v>86.463917525773198</v>
      </c>
      <c r="O268" s="358">
        <v>1021.5</v>
      </c>
      <c r="P268" s="20">
        <v>1018.6</v>
      </c>
      <c r="Q268" s="20">
        <v>1019.9281250000006</v>
      </c>
      <c r="R268" s="66">
        <v>4.0999999999999996</v>
      </c>
      <c r="S268" s="64">
        <v>2.7</v>
      </c>
      <c r="T268" s="23">
        <v>0.9</v>
      </c>
      <c r="U268" s="277" t="s">
        <v>100</v>
      </c>
      <c r="V268" s="281" t="s">
        <v>228</v>
      </c>
      <c r="W268" s="24">
        <v>0</v>
      </c>
      <c r="X268" s="25">
        <v>0</v>
      </c>
      <c r="Y268" s="26">
        <v>0</v>
      </c>
      <c r="Z268" s="28">
        <v>0</v>
      </c>
      <c r="AA268" s="282" t="s">
        <v>424</v>
      </c>
      <c r="AB268" s="27"/>
      <c r="AG268" s="287"/>
    </row>
    <row r="269" spans="1:33" s="19" customFormat="1" x14ac:dyDescent="0.3">
      <c r="A269" s="41">
        <v>42636</v>
      </c>
      <c r="B269" s="42">
        <v>6.4</v>
      </c>
      <c r="C269" s="14">
        <v>18.899999999999999</v>
      </c>
      <c r="D269" s="14">
        <v>10</v>
      </c>
      <c r="E269" s="14">
        <v>20.399999999999999</v>
      </c>
      <c r="F269" s="14">
        <v>6.4</v>
      </c>
      <c r="G269" s="14">
        <f t="shared" si="9"/>
        <v>11.324999999999999</v>
      </c>
      <c r="H269" s="71">
        <v>15.6</v>
      </c>
      <c r="I269" s="42">
        <v>10.6</v>
      </c>
      <c r="J269" s="14">
        <v>9.1594594594594572</v>
      </c>
      <c r="K269" s="71">
        <v>9.1594594594594572</v>
      </c>
      <c r="L269" s="75">
        <v>99</v>
      </c>
      <c r="M269" s="22">
        <v>45</v>
      </c>
      <c r="N269" s="72">
        <v>68.306306306306311</v>
      </c>
      <c r="O269" s="358">
        <v>1025.5</v>
      </c>
      <c r="P269" s="20">
        <v>1021.2</v>
      </c>
      <c r="Q269" s="20">
        <v>1023.2701388888885</v>
      </c>
      <c r="R269" s="66">
        <v>3.7</v>
      </c>
      <c r="S269" s="64">
        <v>2.4</v>
      </c>
      <c r="T269" s="23">
        <v>0.8</v>
      </c>
      <c r="U269" s="277" t="s">
        <v>93</v>
      </c>
      <c r="V269" s="281"/>
      <c r="W269" s="24">
        <v>0</v>
      </c>
      <c r="X269" s="25">
        <v>0</v>
      </c>
      <c r="Y269" s="26">
        <v>0</v>
      </c>
      <c r="Z269" s="28">
        <v>0</v>
      </c>
      <c r="AA269" s="282" t="s">
        <v>426</v>
      </c>
      <c r="AB269" s="27"/>
      <c r="AG269" s="287"/>
    </row>
    <row r="270" spans="1:33" s="19" customFormat="1" x14ac:dyDescent="0.3">
      <c r="A270" s="41">
        <v>42637</v>
      </c>
      <c r="B270" s="42">
        <v>8</v>
      </c>
      <c r="C270" s="14">
        <v>17.2</v>
      </c>
      <c r="D270" s="14">
        <v>12.3</v>
      </c>
      <c r="E270" s="14">
        <v>18</v>
      </c>
      <c r="F270" s="14">
        <v>6.4</v>
      </c>
      <c r="G270" s="14">
        <f t="shared" si="9"/>
        <v>12.45</v>
      </c>
      <c r="H270" s="71">
        <v>14.2</v>
      </c>
      <c r="I270" s="42">
        <v>13</v>
      </c>
      <c r="J270" s="14">
        <v>11.072549019607839</v>
      </c>
      <c r="K270" s="71">
        <v>11.072549019607839</v>
      </c>
      <c r="L270" s="75">
        <v>99</v>
      </c>
      <c r="M270" s="22">
        <v>63</v>
      </c>
      <c r="N270" s="72">
        <v>81.797385620915037</v>
      </c>
      <c r="O270" s="358">
        <v>1027.2</v>
      </c>
      <c r="P270" s="20">
        <v>1023.5</v>
      </c>
      <c r="Q270" s="20">
        <v>1025.3211805555557</v>
      </c>
      <c r="R270" s="66">
        <v>4.4000000000000004</v>
      </c>
      <c r="S270" s="64">
        <v>2.8</v>
      </c>
      <c r="T270" s="23">
        <v>0.6</v>
      </c>
      <c r="U270" s="277" t="s">
        <v>44</v>
      </c>
      <c r="V270" s="281" t="s">
        <v>220</v>
      </c>
      <c r="W270" s="24">
        <v>10.8</v>
      </c>
      <c r="X270" s="25">
        <v>4.2</v>
      </c>
      <c r="Y270" s="26">
        <v>0</v>
      </c>
      <c r="Z270" s="28">
        <v>0</v>
      </c>
      <c r="AA270" s="282" t="s">
        <v>425</v>
      </c>
      <c r="AB270" s="27"/>
      <c r="AG270" s="287"/>
    </row>
    <row r="271" spans="1:33" s="19" customFormat="1" x14ac:dyDescent="0.3">
      <c r="A271" s="41">
        <v>42638</v>
      </c>
      <c r="B271" s="42">
        <v>10.9</v>
      </c>
      <c r="C271" s="14">
        <v>19.100000000000001</v>
      </c>
      <c r="D271" s="14">
        <v>10.9</v>
      </c>
      <c r="E271" s="14">
        <v>20.2</v>
      </c>
      <c r="F271" s="14">
        <v>7.6</v>
      </c>
      <c r="G271" s="14">
        <f t="shared" si="9"/>
        <v>12.95</v>
      </c>
      <c r="H271" s="71">
        <v>13.2</v>
      </c>
      <c r="I271" s="42">
        <v>14.7</v>
      </c>
      <c r="J271" s="14">
        <v>10.976258992805754</v>
      </c>
      <c r="K271" s="71">
        <v>10.976258992805754</v>
      </c>
      <c r="L271" s="75">
        <v>99</v>
      </c>
      <c r="M271" s="22">
        <v>58</v>
      </c>
      <c r="N271" s="72">
        <v>87.938848920863308</v>
      </c>
      <c r="O271" s="358">
        <v>1024.4000000000001</v>
      </c>
      <c r="P271" s="20">
        <v>1020.9</v>
      </c>
      <c r="Q271" s="20">
        <v>1022.7680555555556</v>
      </c>
      <c r="R271" s="66">
        <v>4.4000000000000004</v>
      </c>
      <c r="S271" s="64">
        <v>2.8</v>
      </c>
      <c r="T271" s="23">
        <v>0.6</v>
      </c>
      <c r="U271" s="277" t="s">
        <v>46</v>
      </c>
      <c r="V271" s="281"/>
      <c r="W271" s="24">
        <v>0</v>
      </c>
      <c r="X271" s="25">
        <v>0</v>
      </c>
      <c r="Y271" s="26">
        <v>0</v>
      </c>
      <c r="Z271" s="28">
        <v>0</v>
      </c>
      <c r="AA271" s="282" t="s">
        <v>426</v>
      </c>
      <c r="AB271" s="27"/>
      <c r="AG271" s="287"/>
    </row>
    <row r="272" spans="1:33" s="19" customFormat="1" x14ac:dyDescent="0.3">
      <c r="A272" s="41">
        <v>42639</v>
      </c>
      <c r="B272" s="42">
        <v>8</v>
      </c>
      <c r="C272" s="14">
        <v>20.399999999999999</v>
      </c>
      <c r="D272" s="14">
        <v>8.9</v>
      </c>
      <c r="E272" s="14">
        <v>21.6</v>
      </c>
      <c r="F272" s="14">
        <v>5.0999999999999996</v>
      </c>
      <c r="G272" s="14">
        <f t="shared" si="9"/>
        <v>11.55</v>
      </c>
      <c r="H272" s="71">
        <v>12.4</v>
      </c>
      <c r="I272" s="42">
        <v>12.8</v>
      </c>
      <c r="J272" s="14">
        <v>8.9135416666666725</v>
      </c>
      <c r="K272" s="71">
        <v>8.9135416666666725</v>
      </c>
      <c r="L272" s="75">
        <v>99</v>
      </c>
      <c r="M272" s="22">
        <v>41</v>
      </c>
      <c r="N272" s="72">
        <v>82.211805555555557</v>
      </c>
      <c r="O272" s="358">
        <v>1024.5</v>
      </c>
      <c r="P272" s="20">
        <v>1021.6</v>
      </c>
      <c r="Q272" s="20">
        <v>1022.5798611111109</v>
      </c>
      <c r="R272" s="66">
        <v>2.7</v>
      </c>
      <c r="S272" s="64">
        <v>1.5</v>
      </c>
      <c r="T272" s="23">
        <v>0.3</v>
      </c>
      <c r="U272" s="277" t="s">
        <v>96</v>
      </c>
      <c r="V272" s="281"/>
      <c r="W272" s="24">
        <v>0</v>
      </c>
      <c r="X272" s="25">
        <v>0</v>
      </c>
      <c r="Y272" s="26">
        <v>0</v>
      </c>
      <c r="Z272" s="28">
        <v>0</v>
      </c>
      <c r="AA272" s="282" t="s">
        <v>323</v>
      </c>
      <c r="AB272" s="27"/>
      <c r="AG272" s="287"/>
    </row>
    <row r="273" spans="1:33" s="19" customFormat="1" ht="28.8" x14ac:dyDescent="0.3">
      <c r="A273" s="41">
        <v>42640</v>
      </c>
      <c r="B273" s="42">
        <v>4.7</v>
      </c>
      <c r="C273" s="14">
        <v>21.7</v>
      </c>
      <c r="D273" s="14">
        <v>9</v>
      </c>
      <c r="E273" s="14">
        <v>21.8</v>
      </c>
      <c r="F273" s="14">
        <v>3.9</v>
      </c>
      <c r="G273" s="14">
        <f t="shared" si="9"/>
        <v>11.1</v>
      </c>
      <c r="H273" s="71">
        <v>10.6</v>
      </c>
      <c r="I273" s="42">
        <v>11.9</v>
      </c>
      <c r="J273" s="14">
        <v>7.44027777777778</v>
      </c>
      <c r="K273" s="71">
        <v>7.44027777777778</v>
      </c>
      <c r="L273" s="75">
        <v>99</v>
      </c>
      <c r="M273" s="22">
        <v>47</v>
      </c>
      <c r="N273" s="72">
        <v>83.871527777777771</v>
      </c>
      <c r="O273" s="358">
        <v>1027.7</v>
      </c>
      <c r="P273" s="20">
        <v>1023.7</v>
      </c>
      <c r="Q273" s="20">
        <v>1025.4166666666665</v>
      </c>
      <c r="R273" s="66">
        <v>5.0999999999999996</v>
      </c>
      <c r="S273" s="64">
        <v>2.5</v>
      </c>
      <c r="T273" s="23">
        <v>0.6</v>
      </c>
      <c r="U273" s="277" t="s">
        <v>94</v>
      </c>
      <c r="V273" s="281"/>
      <c r="W273" s="24">
        <v>0</v>
      </c>
      <c r="X273" s="25">
        <v>0</v>
      </c>
      <c r="Y273" s="26">
        <v>0</v>
      </c>
      <c r="Z273" s="28">
        <v>0</v>
      </c>
      <c r="AA273" s="282" t="s">
        <v>414</v>
      </c>
      <c r="AB273" s="27"/>
      <c r="AG273" s="287"/>
    </row>
    <row r="274" spans="1:33" s="19" customFormat="1" x14ac:dyDescent="0.3">
      <c r="A274" s="41">
        <v>42641</v>
      </c>
      <c r="B274" s="42">
        <v>5.3</v>
      </c>
      <c r="C274" s="14">
        <v>19.5</v>
      </c>
      <c r="D274" s="14">
        <v>11.3</v>
      </c>
      <c r="E274" s="14">
        <v>20.8</v>
      </c>
      <c r="F274" s="14">
        <v>4.2</v>
      </c>
      <c r="G274" s="14">
        <f t="shared" si="9"/>
        <v>11.850000000000001</v>
      </c>
      <c r="H274" s="71">
        <v>11.4</v>
      </c>
      <c r="I274" s="42">
        <v>13.6</v>
      </c>
      <c r="J274" s="14">
        <v>8.9347222222222182</v>
      </c>
      <c r="K274" s="71">
        <v>8.9347222222222182</v>
      </c>
      <c r="L274" s="75">
        <v>99</v>
      </c>
      <c r="M274" s="22">
        <v>54</v>
      </c>
      <c r="N274" s="72">
        <v>86.951388888888886</v>
      </c>
      <c r="O274" s="358">
        <v>1027.9000000000001</v>
      </c>
      <c r="P274" s="20">
        <v>1022.4</v>
      </c>
      <c r="Q274" s="20">
        <v>1025.5520833333333</v>
      </c>
      <c r="R274" s="66">
        <v>5.8</v>
      </c>
      <c r="S274" s="64">
        <v>3.4</v>
      </c>
      <c r="T274" s="23">
        <v>0.8</v>
      </c>
      <c r="U274" s="277" t="s">
        <v>97</v>
      </c>
      <c r="V274" s="281"/>
      <c r="W274" s="24">
        <v>0</v>
      </c>
      <c r="X274" s="25">
        <v>0</v>
      </c>
      <c r="Y274" s="26">
        <v>0</v>
      </c>
      <c r="Z274" s="28">
        <v>0</v>
      </c>
      <c r="AA274" s="282" t="s">
        <v>425</v>
      </c>
      <c r="AB274" s="27"/>
      <c r="AG274" s="287"/>
    </row>
    <row r="275" spans="1:33" s="19" customFormat="1" x14ac:dyDescent="0.3">
      <c r="A275" s="41">
        <v>42642</v>
      </c>
      <c r="B275" s="42">
        <v>12.7</v>
      </c>
      <c r="C275" s="14">
        <v>20.8</v>
      </c>
      <c r="D275" s="14">
        <v>13.6</v>
      </c>
      <c r="E275" s="14">
        <v>22.4</v>
      </c>
      <c r="F275" s="14">
        <v>10.6</v>
      </c>
      <c r="G275" s="14">
        <f t="shared" si="9"/>
        <v>15.175000000000001</v>
      </c>
      <c r="H275" s="71">
        <v>15.5</v>
      </c>
      <c r="I275" s="42">
        <v>14</v>
      </c>
      <c r="J275" s="14">
        <v>12.186458333333334</v>
      </c>
      <c r="K275" s="71">
        <v>12.186458333333334</v>
      </c>
      <c r="L275" s="75">
        <v>99</v>
      </c>
      <c r="M275" s="22">
        <v>56</v>
      </c>
      <c r="N275" s="72">
        <v>81.850694444444443</v>
      </c>
      <c r="O275" s="358">
        <v>1023.3</v>
      </c>
      <c r="P275" s="20">
        <v>1018.7</v>
      </c>
      <c r="Q275" s="20">
        <v>1021.1309027777783</v>
      </c>
      <c r="R275" s="66">
        <v>6.4</v>
      </c>
      <c r="S275" s="64">
        <v>3.9</v>
      </c>
      <c r="T275" s="23">
        <v>1.4</v>
      </c>
      <c r="U275" s="277" t="s">
        <v>89</v>
      </c>
      <c r="V275" s="281"/>
      <c r="W275" s="24">
        <v>0</v>
      </c>
      <c r="X275" s="25">
        <v>0</v>
      </c>
      <c r="Y275" s="26">
        <v>0</v>
      </c>
      <c r="Z275" s="28">
        <v>0</v>
      </c>
      <c r="AA275" s="282" t="s">
        <v>224</v>
      </c>
      <c r="AB275" s="27"/>
      <c r="AG275" s="287"/>
    </row>
    <row r="276" spans="1:33" s="373" customFormat="1" ht="15" thickBot="1" x14ac:dyDescent="0.35">
      <c r="A276" s="361">
        <v>42643</v>
      </c>
      <c r="B276" s="362">
        <v>9.1</v>
      </c>
      <c r="C276" s="363">
        <v>22.8</v>
      </c>
      <c r="D276" s="363">
        <v>13.7</v>
      </c>
      <c r="E276" s="363">
        <v>24.3</v>
      </c>
      <c r="F276" s="363">
        <v>9.1</v>
      </c>
      <c r="G276" s="363">
        <f>(B276+C276+2*D276)/4</f>
        <v>14.824999999999999</v>
      </c>
      <c r="H276" s="364">
        <v>15.7</v>
      </c>
      <c r="I276" s="362">
        <v>14.4</v>
      </c>
      <c r="J276" s="363">
        <v>11.779513888888893</v>
      </c>
      <c r="K276" s="364">
        <v>11.779513888888893</v>
      </c>
      <c r="L276" s="365">
        <v>99</v>
      </c>
      <c r="M276" s="366">
        <v>43</v>
      </c>
      <c r="N276" s="367">
        <v>80.732638888888886</v>
      </c>
      <c r="O276" s="368">
        <v>1019.7</v>
      </c>
      <c r="P276" s="369">
        <v>1015.6</v>
      </c>
      <c r="Q276" s="369">
        <v>1017.5381944444447</v>
      </c>
      <c r="R276" s="370">
        <v>7.8</v>
      </c>
      <c r="S276" s="371">
        <v>4.8</v>
      </c>
      <c r="T276" s="372">
        <v>1</v>
      </c>
      <c r="U276" s="283" t="s">
        <v>44</v>
      </c>
      <c r="V276" s="284"/>
      <c r="W276" s="45">
        <v>0</v>
      </c>
      <c r="X276" s="46">
        <v>0</v>
      </c>
      <c r="Y276" s="47">
        <v>0</v>
      </c>
      <c r="Z276" s="48">
        <v>0</v>
      </c>
      <c r="AA276" s="285" t="s">
        <v>323</v>
      </c>
      <c r="AB276" s="360"/>
      <c r="AG276" s="375"/>
    </row>
    <row r="277" spans="1:33" s="36" customFormat="1" x14ac:dyDescent="0.3">
      <c r="A277" s="41">
        <v>42644</v>
      </c>
      <c r="B277" s="68">
        <v>8.9</v>
      </c>
      <c r="C277" s="31">
        <v>22.6</v>
      </c>
      <c r="D277" s="31">
        <v>14.5</v>
      </c>
      <c r="E277" s="31">
        <v>23.6</v>
      </c>
      <c r="F277" s="31">
        <v>7.9</v>
      </c>
      <c r="G277" s="31">
        <f t="shared" ref="G277:G299" si="10">(B277+C277+2*D277)/4</f>
        <v>15.125</v>
      </c>
      <c r="H277" s="74">
        <v>14.5</v>
      </c>
      <c r="I277" s="68">
        <v>16.600000000000001</v>
      </c>
      <c r="J277" s="31">
        <v>7.5</v>
      </c>
      <c r="K277" s="74">
        <v>11.509722222222219</v>
      </c>
      <c r="L277" s="126">
        <v>99</v>
      </c>
      <c r="M277" s="32">
        <v>50</v>
      </c>
      <c r="N277" s="121">
        <v>84.482638888888886</v>
      </c>
      <c r="O277" s="359">
        <v>1017.1</v>
      </c>
      <c r="P277" s="33">
        <v>1013.3</v>
      </c>
      <c r="Q277" s="33">
        <v>1015.3006944444447</v>
      </c>
      <c r="R277" s="123">
        <v>6.5</v>
      </c>
      <c r="S277" s="122">
        <v>3.5</v>
      </c>
      <c r="T277" s="34">
        <v>0.8</v>
      </c>
      <c r="U277" s="274" t="s">
        <v>44</v>
      </c>
      <c r="V277" s="286"/>
      <c r="W277" s="116">
        <v>0</v>
      </c>
      <c r="X277" s="117">
        <v>0</v>
      </c>
      <c r="Y277" s="118">
        <v>0</v>
      </c>
      <c r="Z277" s="124">
        <v>0</v>
      </c>
      <c r="AA277" s="276" t="s">
        <v>323</v>
      </c>
      <c r="AB277" s="35"/>
      <c r="AG277" s="43"/>
    </row>
    <row r="278" spans="1:33" s="19" customFormat="1" x14ac:dyDescent="0.3">
      <c r="A278" s="41">
        <v>42645</v>
      </c>
      <c r="B278" s="42">
        <v>7.7</v>
      </c>
      <c r="C278" s="14">
        <v>21.9</v>
      </c>
      <c r="D278" s="14">
        <v>15.5</v>
      </c>
      <c r="E278" s="14">
        <v>23</v>
      </c>
      <c r="F278" s="14">
        <v>7.7</v>
      </c>
      <c r="G278" s="14">
        <f t="shared" si="10"/>
        <v>15.149999999999999</v>
      </c>
      <c r="H278" s="71">
        <v>14.9</v>
      </c>
      <c r="I278" s="42">
        <v>16.100000000000001</v>
      </c>
      <c r="J278" s="14">
        <v>7.3</v>
      </c>
      <c r="K278" s="71">
        <v>12.097569444444439</v>
      </c>
      <c r="L278" s="75">
        <v>99</v>
      </c>
      <c r="M278" s="22">
        <v>55</v>
      </c>
      <c r="N278" s="72">
        <v>85.048611111111114</v>
      </c>
      <c r="O278" s="358">
        <v>1015.8</v>
      </c>
      <c r="P278" s="20">
        <v>1013.4</v>
      </c>
      <c r="Q278" s="20">
        <v>1014.4538194444451</v>
      </c>
      <c r="R278" s="66">
        <v>8.8000000000000007</v>
      </c>
      <c r="S278" s="64">
        <v>5</v>
      </c>
      <c r="T278" s="23">
        <v>1</v>
      </c>
      <c r="U278" s="277" t="s">
        <v>44</v>
      </c>
      <c r="V278" s="278" t="s">
        <v>220</v>
      </c>
      <c r="W278" s="16">
        <v>3.6</v>
      </c>
      <c r="X278" s="17">
        <v>10.4</v>
      </c>
      <c r="Y278" s="18">
        <v>0</v>
      </c>
      <c r="Z278" s="44">
        <v>0</v>
      </c>
      <c r="AA278" s="279" t="s">
        <v>230</v>
      </c>
      <c r="AB278" s="27"/>
      <c r="AG278" s="287"/>
    </row>
    <row r="279" spans="1:33" s="19" customFormat="1" x14ac:dyDescent="0.3">
      <c r="A279" s="41">
        <v>42646</v>
      </c>
      <c r="B279" s="42">
        <v>14.5</v>
      </c>
      <c r="C279" s="14">
        <v>14.7</v>
      </c>
      <c r="D279" s="14">
        <v>11.5</v>
      </c>
      <c r="E279" s="14">
        <v>16.2</v>
      </c>
      <c r="F279" s="14">
        <v>11.2</v>
      </c>
      <c r="G279" s="14">
        <f t="shared" si="10"/>
        <v>13.05</v>
      </c>
      <c r="H279" s="71">
        <v>14</v>
      </c>
      <c r="I279" s="42">
        <v>15.9</v>
      </c>
      <c r="J279" s="14">
        <v>10.9</v>
      </c>
      <c r="K279" s="71">
        <v>13.70034722222222</v>
      </c>
      <c r="L279" s="75">
        <v>99</v>
      </c>
      <c r="M279" s="22">
        <v>94</v>
      </c>
      <c r="N279" s="72">
        <v>97.954861111111114</v>
      </c>
      <c r="O279" s="358">
        <v>1017.3</v>
      </c>
      <c r="P279" s="20">
        <v>1014</v>
      </c>
      <c r="Q279" s="20">
        <v>1015.4968749999994</v>
      </c>
      <c r="R279" s="66">
        <v>2.7</v>
      </c>
      <c r="S279" s="64">
        <v>2.2999999999999998</v>
      </c>
      <c r="T279" s="23">
        <v>0.3</v>
      </c>
      <c r="U279" s="277" t="s">
        <v>46</v>
      </c>
      <c r="V279" s="278" t="s">
        <v>220</v>
      </c>
      <c r="W279" s="16">
        <v>14.4</v>
      </c>
      <c r="X279" s="17">
        <v>26.5</v>
      </c>
      <c r="Y279" s="18">
        <v>0</v>
      </c>
      <c r="Z279" s="44">
        <v>0</v>
      </c>
      <c r="AA279" s="279" t="s">
        <v>218</v>
      </c>
      <c r="AB279" s="27"/>
      <c r="AG279" s="287"/>
    </row>
    <row r="280" spans="1:33" s="19" customFormat="1" x14ac:dyDescent="0.3">
      <c r="A280" s="41">
        <v>42647</v>
      </c>
      <c r="B280" s="42">
        <v>11.2</v>
      </c>
      <c r="C280" s="14">
        <v>12.2</v>
      </c>
      <c r="D280" s="14">
        <v>8.5</v>
      </c>
      <c r="E280" s="14">
        <v>12.4</v>
      </c>
      <c r="F280" s="14">
        <v>7.4</v>
      </c>
      <c r="G280" s="14">
        <f t="shared" si="10"/>
        <v>10.1</v>
      </c>
      <c r="H280" s="71">
        <v>10.6</v>
      </c>
      <c r="I280" s="42">
        <v>12</v>
      </c>
      <c r="J280" s="14">
        <v>4</v>
      </c>
      <c r="K280" s="71">
        <v>9.8951388888888854</v>
      </c>
      <c r="L280" s="75">
        <v>99</v>
      </c>
      <c r="M280" s="22">
        <v>78</v>
      </c>
      <c r="N280" s="72">
        <v>95.756944444444443</v>
      </c>
      <c r="O280" s="358">
        <v>1018.1</v>
      </c>
      <c r="P280" s="20">
        <v>1013.5</v>
      </c>
      <c r="Q280" s="20">
        <v>1015.2315972222225</v>
      </c>
      <c r="R280" s="66">
        <v>7.1</v>
      </c>
      <c r="S280" s="64">
        <v>3.8</v>
      </c>
      <c r="T280" s="23">
        <v>1</v>
      </c>
      <c r="U280" s="277" t="s">
        <v>100</v>
      </c>
      <c r="V280" s="280" t="s">
        <v>220</v>
      </c>
      <c r="W280" s="16">
        <v>7.2</v>
      </c>
      <c r="X280" s="17">
        <v>28.5</v>
      </c>
      <c r="Y280" s="18">
        <v>0</v>
      </c>
      <c r="Z280" s="44">
        <v>0</v>
      </c>
      <c r="AA280" s="279" t="s">
        <v>218</v>
      </c>
      <c r="AB280" s="27"/>
      <c r="AG280" s="287"/>
    </row>
    <row r="281" spans="1:33" s="19" customFormat="1" x14ac:dyDescent="0.3">
      <c r="A281" s="41">
        <v>42648</v>
      </c>
      <c r="B281" s="42">
        <v>5.2</v>
      </c>
      <c r="C281" s="14">
        <v>6.8</v>
      </c>
      <c r="D281" s="14">
        <v>5.2</v>
      </c>
      <c r="E281" s="14">
        <v>7.7</v>
      </c>
      <c r="F281" s="14">
        <v>5.0999999999999996</v>
      </c>
      <c r="G281" s="14">
        <f t="shared" si="10"/>
        <v>5.6</v>
      </c>
      <c r="H281" s="71">
        <v>6.2</v>
      </c>
      <c r="I281" s="42">
        <v>5.7</v>
      </c>
      <c r="J281" s="14">
        <v>3.1</v>
      </c>
      <c r="K281" s="71">
        <v>4.4562499999999936</v>
      </c>
      <c r="L281" s="75">
        <v>99</v>
      </c>
      <c r="M281" s="22">
        <v>76</v>
      </c>
      <c r="N281" s="72">
        <v>88.78125</v>
      </c>
      <c r="O281" s="358">
        <v>1017.9</v>
      </c>
      <c r="P281" s="20">
        <v>1011.6</v>
      </c>
      <c r="Q281" s="20">
        <v>1014.6583333333334</v>
      </c>
      <c r="R281" s="66">
        <v>6.5</v>
      </c>
      <c r="S281" s="64">
        <v>3.8</v>
      </c>
      <c r="T281" s="23">
        <v>1.5</v>
      </c>
      <c r="U281" s="277" t="s">
        <v>45</v>
      </c>
      <c r="V281" s="280" t="s">
        <v>220</v>
      </c>
      <c r="W281" s="16">
        <v>3.6</v>
      </c>
      <c r="X281" s="17">
        <v>6</v>
      </c>
      <c r="Y281" s="18">
        <v>0</v>
      </c>
      <c r="Z281" s="44">
        <v>0</v>
      </c>
      <c r="AA281" s="279" t="s">
        <v>218</v>
      </c>
      <c r="AB281" s="27"/>
      <c r="AG281" s="287"/>
    </row>
    <row r="282" spans="1:33" s="19" customFormat="1" x14ac:dyDescent="0.3">
      <c r="A282" s="41">
        <v>42649</v>
      </c>
      <c r="B282" s="42">
        <v>5.0999999999999996</v>
      </c>
      <c r="C282" s="14">
        <v>5.8</v>
      </c>
      <c r="D282" s="14">
        <v>5</v>
      </c>
      <c r="E282" s="14">
        <v>6.2</v>
      </c>
      <c r="F282" s="14">
        <v>4.5999999999999996</v>
      </c>
      <c r="G282" s="14">
        <f t="shared" si="10"/>
        <v>5.2249999999999996</v>
      </c>
      <c r="H282" s="71">
        <v>5.3</v>
      </c>
      <c r="I282" s="42">
        <v>5.6</v>
      </c>
      <c r="J282" s="14">
        <v>4.4000000000000004</v>
      </c>
      <c r="K282" s="71">
        <v>4.8326388888888863</v>
      </c>
      <c r="L282" s="75">
        <v>99</v>
      </c>
      <c r="M282" s="22">
        <v>93</v>
      </c>
      <c r="N282" s="72">
        <v>96.809027777777771</v>
      </c>
      <c r="O282" s="358">
        <v>1015.9</v>
      </c>
      <c r="P282" s="20">
        <v>1011</v>
      </c>
      <c r="Q282" s="20">
        <v>1013.0958333333328</v>
      </c>
      <c r="R282" s="66">
        <v>5.4</v>
      </c>
      <c r="S282" s="64">
        <v>3.2</v>
      </c>
      <c r="T282" s="23">
        <v>1.2</v>
      </c>
      <c r="U282" s="277" t="s">
        <v>97</v>
      </c>
      <c r="V282" s="280" t="s">
        <v>220</v>
      </c>
      <c r="W282" s="16">
        <v>3.6</v>
      </c>
      <c r="X282" s="17">
        <v>6</v>
      </c>
      <c r="Y282" s="18">
        <v>0</v>
      </c>
      <c r="Z282" s="44">
        <v>0</v>
      </c>
      <c r="AA282" s="279" t="s">
        <v>218</v>
      </c>
      <c r="AB282" s="27"/>
      <c r="AG282" s="287"/>
    </row>
    <row r="283" spans="1:33" s="19" customFormat="1" x14ac:dyDescent="0.3">
      <c r="A283" s="41">
        <v>42650</v>
      </c>
      <c r="B283" s="42">
        <v>4.7</v>
      </c>
      <c r="C283" s="14">
        <v>9.6999999999999993</v>
      </c>
      <c r="D283" s="14">
        <v>5.3</v>
      </c>
      <c r="E283" s="14">
        <v>13.1</v>
      </c>
      <c r="F283" s="14">
        <v>3.3</v>
      </c>
      <c r="G283" s="14">
        <f t="shared" si="10"/>
        <v>6.25</v>
      </c>
      <c r="H283" s="71">
        <v>6.7</v>
      </c>
      <c r="I283" s="42">
        <v>7.9</v>
      </c>
      <c r="J283" s="14">
        <v>3.2</v>
      </c>
      <c r="K283" s="71">
        <v>5.3974910394265239</v>
      </c>
      <c r="L283" s="75">
        <v>99</v>
      </c>
      <c r="M283" s="22">
        <v>62</v>
      </c>
      <c r="N283" s="72">
        <v>91.784946236559136</v>
      </c>
      <c r="O283" s="358">
        <v>1017.1</v>
      </c>
      <c r="P283" s="20">
        <v>1015.5</v>
      </c>
      <c r="Q283" s="20">
        <v>1016.1548611111112</v>
      </c>
      <c r="R283" s="66">
        <v>2.4</v>
      </c>
      <c r="S283" s="64">
        <v>1.4</v>
      </c>
      <c r="T283" s="23">
        <v>0.3</v>
      </c>
      <c r="U283" s="277" t="s">
        <v>100</v>
      </c>
      <c r="V283" s="280" t="s">
        <v>220</v>
      </c>
      <c r="W283" s="16">
        <v>3.6</v>
      </c>
      <c r="X283" s="17">
        <v>0.7</v>
      </c>
      <c r="Y283" s="18">
        <v>0</v>
      </c>
      <c r="Z283" s="44">
        <v>0</v>
      </c>
      <c r="AA283" s="279" t="s">
        <v>428</v>
      </c>
      <c r="AB283" s="27"/>
      <c r="AG283" s="287"/>
    </row>
    <row r="284" spans="1:33" s="19" customFormat="1" x14ac:dyDescent="0.3">
      <c r="A284" s="41">
        <v>42651</v>
      </c>
      <c r="B284" s="42">
        <v>1.5</v>
      </c>
      <c r="C284" s="14">
        <v>13</v>
      </c>
      <c r="D284" s="14">
        <v>7.6</v>
      </c>
      <c r="E284" s="14">
        <v>13.2</v>
      </c>
      <c r="F284" s="14">
        <v>1.4</v>
      </c>
      <c r="G284" s="14">
        <f t="shared" si="10"/>
        <v>7.4249999999999998</v>
      </c>
      <c r="H284" s="71">
        <v>7</v>
      </c>
      <c r="I284" s="42">
        <v>7.7</v>
      </c>
      <c r="J284" s="14">
        <v>1.1000000000000001</v>
      </c>
      <c r="K284" s="71">
        <v>5.2062500000000025</v>
      </c>
      <c r="L284" s="75">
        <v>99</v>
      </c>
      <c r="M284" s="22">
        <v>60</v>
      </c>
      <c r="N284" s="72">
        <v>87.147321428571431</v>
      </c>
      <c r="O284" s="358">
        <v>1018.8</v>
      </c>
      <c r="P284" s="20">
        <v>1015.4</v>
      </c>
      <c r="Q284" s="20">
        <v>1016.7309027777771</v>
      </c>
      <c r="R284" s="66">
        <v>2.4</v>
      </c>
      <c r="S284" s="64">
        <v>1.4</v>
      </c>
      <c r="T284" s="23">
        <v>0.3</v>
      </c>
      <c r="U284" s="277" t="s">
        <v>94</v>
      </c>
      <c r="V284" s="280"/>
      <c r="W284" s="16">
        <v>0</v>
      </c>
      <c r="X284" s="17">
        <v>0</v>
      </c>
      <c r="Y284" s="18">
        <v>0</v>
      </c>
      <c r="Z284" s="44">
        <v>0</v>
      </c>
      <c r="AA284" s="279" t="s">
        <v>427</v>
      </c>
      <c r="AB284" s="27"/>
      <c r="AG284" s="287"/>
    </row>
    <row r="285" spans="1:33" s="19" customFormat="1" x14ac:dyDescent="0.3">
      <c r="A285" s="41">
        <v>42652</v>
      </c>
      <c r="B285" s="42">
        <v>7.1</v>
      </c>
      <c r="C285" s="14">
        <v>12.1</v>
      </c>
      <c r="D285" s="14">
        <v>8</v>
      </c>
      <c r="E285" s="14">
        <v>13.4</v>
      </c>
      <c r="F285" s="14">
        <v>6.1</v>
      </c>
      <c r="G285" s="14">
        <f t="shared" si="10"/>
        <v>8.8000000000000007</v>
      </c>
      <c r="H285" s="71">
        <v>8.8000000000000007</v>
      </c>
      <c r="I285" s="42">
        <v>9.6999999999999993</v>
      </c>
      <c r="J285" s="14">
        <v>5.8</v>
      </c>
      <c r="K285" s="71">
        <v>7.0697916666666671</v>
      </c>
      <c r="L285" s="75">
        <v>99</v>
      </c>
      <c r="M285" s="22">
        <v>62</v>
      </c>
      <c r="N285" s="72">
        <v>89.840277777777771</v>
      </c>
      <c r="O285" s="358">
        <v>1022.5</v>
      </c>
      <c r="P285" s="20">
        <v>1018.3</v>
      </c>
      <c r="Q285" s="20">
        <v>1020.5173611111109</v>
      </c>
      <c r="R285" s="66">
        <v>3.4</v>
      </c>
      <c r="S285" s="64">
        <v>2.1</v>
      </c>
      <c r="T285" s="23">
        <v>0.3</v>
      </c>
      <c r="U285" s="277" t="s">
        <v>44</v>
      </c>
      <c r="V285" s="280" t="s">
        <v>220</v>
      </c>
      <c r="W285" s="16">
        <v>3.6</v>
      </c>
      <c r="X285" s="17">
        <v>0.6</v>
      </c>
      <c r="Y285" s="18">
        <v>0</v>
      </c>
      <c r="Z285" s="44">
        <v>0</v>
      </c>
      <c r="AA285" s="279" t="s">
        <v>429</v>
      </c>
      <c r="AB285" s="27"/>
      <c r="AG285" s="287"/>
    </row>
    <row r="286" spans="1:33" s="19" customFormat="1" x14ac:dyDescent="0.3">
      <c r="A286" s="41">
        <v>42653</v>
      </c>
      <c r="B286" s="42">
        <v>4.5999999999999996</v>
      </c>
      <c r="C286" s="14">
        <v>12</v>
      </c>
      <c r="D286" s="14">
        <v>7.4</v>
      </c>
      <c r="E286" s="14">
        <v>12.5</v>
      </c>
      <c r="F286" s="14">
        <v>4.2</v>
      </c>
      <c r="G286" s="14">
        <f t="shared" si="10"/>
        <v>7.8500000000000005</v>
      </c>
      <c r="H286" s="71">
        <v>7.7</v>
      </c>
      <c r="I286" s="42">
        <v>10.7</v>
      </c>
      <c r="J286" s="14">
        <v>4.0999999999999996</v>
      </c>
      <c r="K286" s="71">
        <v>6.5850694444444446</v>
      </c>
      <c r="L286" s="75">
        <v>99</v>
      </c>
      <c r="M286" s="22">
        <v>72</v>
      </c>
      <c r="N286" s="72">
        <v>92.986111111111114</v>
      </c>
      <c r="O286" s="358">
        <v>1022.6</v>
      </c>
      <c r="P286" s="20">
        <v>1019.3</v>
      </c>
      <c r="Q286" s="20">
        <v>1021.1062500000005</v>
      </c>
      <c r="R286" s="66">
        <v>3.4</v>
      </c>
      <c r="S286" s="64">
        <v>2.2999999999999998</v>
      </c>
      <c r="T286" s="23">
        <v>0.4</v>
      </c>
      <c r="U286" s="277" t="s">
        <v>46</v>
      </c>
      <c r="V286" s="280" t="s">
        <v>220</v>
      </c>
      <c r="W286" s="16">
        <v>3.6</v>
      </c>
      <c r="X286" s="17">
        <v>1</v>
      </c>
      <c r="Y286" s="18">
        <v>0</v>
      </c>
      <c r="Z286" s="44">
        <v>0</v>
      </c>
      <c r="AA286" s="279" t="s">
        <v>430</v>
      </c>
      <c r="AB286" s="27"/>
      <c r="AG286" s="287"/>
    </row>
    <row r="287" spans="1:33" s="19" customFormat="1" x14ac:dyDescent="0.3">
      <c r="A287" s="41">
        <v>42654</v>
      </c>
      <c r="B287" s="42">
        <v>3.3</v>
      </c>
      <c r="C287" s="14">
        <v>10.3</v>
      </c>
      <c r="D287" s="14">
        <v>7.6</v>
      </c>
      <c r="E287" s="14">
        <v>11</v>
      </c>
      <c r="F287" s="14">
        <v>2.6</v>
      </c>
      <c r="G287" s="14">
        <f t="shared" si="10"/>
        <v>7.2</v>
      </c>
      <c r="H287" s="71">
        <v>7.2</v>
      </c>
      <c r="I287" s="42">
        <v>8.6</v>
      </c>
      <c r="J287" s="14">
        <v>2.2000000000000002</v>
      </c>
      <c r="K287" s="71">
        <v>5.7642361111111136</v>
      </c>
      <c r="L287" s="75">
        <v>99</v>
      </c>
      <c r="M287" s="22">
        <v>73</v>
      </c>
      <c r="N287" s="72">
        <v>91.100694444444443</v>
      </c>
      <c r="O287" s="358">
        <v>1019.5</v>
      </c>
      <c r="P287" s="20">
        <v>1012.2</v>
      </c>
      <c r="Q287" s="20">
        <v>1014.9871527777785</v>
      </c>
      <c r="R287" s="66">
        <v>3.7</v>
      </c>
      <c r="S287" s="64">
        <v>1.9</v>
      </c>
      <c r="T287" s="23">
        <v>0.5</v>
      </c>
      <c r="U287" s="277" t="s">
        <v>100</v>
      </c>
      <c r="V287" s="280" t="s">
        <v>220</v>
      </c>
      <c r="W287" s="16">
        <v>3.6</v>
      </c>
      <c r="X287" s="17">
        <v>4.5</v>
      </c>
      <c r="Y287" s="18">
        <v>0</v>
      </c>
      <c r="Z287" s="44">
        <v>0</v>
      </c>
      <c r="AA287" s="279" t="s">
        <v>431</v>
      </c>
      <c r="AB287" s="27"/>
      <c r="AG287" s="287"/>
    </row>
    <row r="288" spans="1:33" s="19" customFormat="1" x14ac:dyDescent="0.3">
      <c r="A288" s="41">
        <v>42655</v>
      </c>
      <c r="B288" s="42">
        <v>7.4</v>
      </c>
      <c r="C288" s="14">
        <v>11.7</v>
      </c>
      <c r="D288" s="14">
        <v>7.3</v>
      </c>
      <c r="E288" s="14">
        <v>12.1</v>
      </c>
      <c r="F288" s="14">
        <v>7.2</v>
      </c>
      <c r="G288" s="14">
        <f t="shared" si="10"/>
        <v>8.4250000000000007</v>
      </c>
      <c r="H288" s="71">
        <v>8.3000000000000007</v>
      </c>
      <c r="I288" s="42">
        <v>8.1999999999999993</v>
      </c>
      <c r="J288" s="14">
        <v>4.3</v>
      </c>
      <c r="K288" s="71">
        <v>6.7187499999999991</v>
      </c>
      <c r="L288" s="75">
        <v>97</v>
      </c>
      <c r="M288" s="22">
        <v>73</v>
      </c>
      <c r="N288" s="72">
        <v>90.197916666666671</v>
      </c>
      <c r="O288" s="358">
        <v>1013.9</v>
      </c>
      <c r="P288" s="20">
        <v>1009.8</v>
      </c>
      <c r="Q288" s="20">
        <v>1011.2947916666669</v>
      </c>
      <c r="R288" s="66">
        <v>5.0999999999999996</v>
      </c>
      <c r="S288" s="64">
        <v>3</v>
      </c>
      <c r="T288" s="23">
        <v>1.2</v>
      </c>
      <c r="U288" s="277" t="s">
        <v>46</v>
      </c>
      <c r="V288" s="280" t="s">
        <v>277</v>
      </c>
      <c r="W288" s="16">
        <v>3.6</v>
      </c>
      <c r="X288" s="17">
        <v>4.5</v>
      </c>
      <c r="Y288" s="18">
        <v>0</v>
      </c>
      <c r="Z288" s="44">
        <v>0</v>
      </c>
      <c r="AA288" s="279" t="s">
        <v>218</v>
      </c>
      <c r="AB288" s="27"/>
      <c r="AG288" s="287"/>
    </row>
    <row r="289" spans="1:33" s="19" customFormat="1" x14ac:dyDescent="0.3">
      <c r="A289" s="41">
        <v>42656</v>
      </c>
      <c r="B289" s="42">
        <v>6.7</v>
      </c>
      <c r="C289" s="14">
        <v>7.1</v>
      </c>
      <c r="D289" s="14">
        <v>5.6</v>
      </c>
      <c r="E289" s="14">
        <v>7.4</v>
      </c>
      <c r="F289" s="14">
        <v>3.8</v>
      </c>
      <c r="G289" s="14">
        <f t="shared" si="10"/>
        <v>6.25</v>
      </c>
      <c r="H289" s="71">
        <v>6.5</v>
      </c>
      <c r="I289" s="42">
        <v>4.7</v>
      </c>
      <c r="J289" s="14">
        <v>2.5</v>
      </c>
      <c r="K289" s="71">
        <v>3.9190972222222182</v>
      </c>
      <c r="L289" s="75">
        <v>92</v>
      </c>
      <c r="M289" s="22">
        <v>78</v>
      </c>
      <c r="N289" s="72">
        <v>83.336805555555557</v>
      </c>
      <c r="O289" s="358">
        <v>1023.1</v>
      </c>
      <c r="P289" s="20">
        <v>1013.9</v>
      </c>
      <c r="Q289" s="20">
        <v>1018.8454861111109</v>
      </c>
      <c r="R289" s="66">
        <v>4.8</v>
      </c>
      <c r="S289" s="64">
        <v>2.4</v>
      </c>
      <c r="T289" s="23">
        <v>1.1000000000000001</v>
      </c>
      <c r="U289" s="277" t="s">
        <v>46</v>
      </c>
      <c r="V289" s="281"/>
      <c r="W289" s="24">
        <v>0</v>
      </c>
      <c r="X289" s="25">
        <v>0</v>
      </c>
      <c r="Y289" s="26">
        <v>0</v>
      </c>
      <c r="Z289" s="28">
        <v>0</v>
      </c>
      <c r="AA289" s="282" t="s">
        <v>230</v>
      </c>
      <c r="AB289" s="27"/>
      <c r="AG289" s="287"/>
    </row>
    <row r="290" spans="1:33" s="19" customFormat="1" x14ac:dyDescent="0.3">
      <c r="A290" s="41">
        <v>42657</v>
      </c>
      <c r="B290" s="42">
        <v>-0.3</v>
      </c>
      <c r="C290" s="14">
        <v>12.6</v>
      </c>
      <c r="D290" s="14">
        <v>3.7</v>
      </c>
      <c r="E290" s="14">
        <v>13</v>
      </c>
      <c r="F290" s="14">
        <v>-0.8</v>
      </c>
      <c r="G290" s="14">
        <f t="shared" si="10"/>
        <v>4.9249999999999998</v>
      </c>
      <c r="H290" s="71">
        <v>4.9000000000000004</v>
      </c>
      <c r="I290" s="42">
        <v>7.5</v>
      </c>
      <c r="J290" s="14">
        <v>-1.5</v>
      </c>
      <c r="K290" s="71">
        <v>2.2532871972318342</v>
      </c>
      <c r="L290" s="75">
        <v>99</v>
      </c>
      <c r="M290" s="22">
        <v>53</v>
      </c>
      <c r="N290" s="72">
        <v>85.02768166089966</v>
      </c>
      <c r="O290" s="358">
        <v>1024.5999999999999</v>
      </c>
      <c r="P290" s="20">
        <v>1022.1</v>
      </c>
      <c r="Q290" s="20">
        <v>1023.2633217993081</v>
      </c>
      <c r="R290" s="66">
        <v>5.4</v>
      </c>
      <c r="S290" s="64">
        <v>3.2</v>
      </c>
      <c r="T290" s="23">
        <v>0.7</v>
      </c>
      <c r="U290" s="277" t="s">
        <v>44</v>
      </c>
      <c r="V290" s="281"/>
      <c r="W290" s="24">
        <v>0</v>
      </c>
      <c r="X290" s="25">
        <v>0</v>
      </c>
      <c r="Y290" s="26">
        <v>0</v>
      </c>
      <c r="Z290" s="28">
        <v>0</v>
      </c>
      <c r="AA290" s="282" t="s">
        <v>323</v>
      </c>
      <c r="AB290" s="27"/>
      <c r="AG290" s="287"/>
    </row>
    <row r="291" spans="1:33" s="19" customFormat="1" x14ac:dyDescent="0.3">
      <c r="A291" s="41">
        <v>42658</v>
      </c>
      <c r="B291" s="42">
        <v>5.4</v>
      </c>
      <c r="C291" s="14">
        <v>14.7</v>
      </c>
      <c r="D291" s="14">
        <v>10.1</v>
      </c>
      <c r="E291" s="14">
        <v>15.9</v>
      </c>
      <c r="F291" s="14">
        <v>3.9</v>
      </c>
      <c r="G291" s="14">
        <f t="shared" si="10"/>
        <v>10.074999999999999</v>
      </c>
      <c r="H291" s="71">
        <v>9.5</v>
      </c>
      <c r="I291" s="42">
        <v>9.4</v>
      </c>
      <c r="J291" s="14">
        <v>3.8</v>
      </c>
      <c r="K291" s="71">
        <v>6.5017361111111107</v>
      </c>
      <c r="L291" s="75">
        <v>99</v>
      </c>
      <c r="M291" s="22">
        <v>54</v>
      </c>
      <c r="N291" s="72">
        <v>83.565972222222229</v>
      </c>
      <c r="O291" s="358">
        <v>1022.4</v>
      </c>
      <c r="P291" s="20">
        <v>1016.6</v>
      </c>
      <c r="Q291" s="20">
        <v>1019.2447916666658</v>
      </c>
      <c r="R291" s="66">
        <v>9.1999999999999993</v>
      </c>
      <c r="S291" s="64">
        <v>4.7</v>
      </c>
      <c r="T291" s="23">
        <v>0.9</v>
      </c>
      <c r="U291" s="277" t="s">
        <v>44</v>
      </c>
      <c r="V291" s="281" t="s">
        <v>220</v>
      </c>
      <c r="W291" s="24">
        <v>3.6</v>
      </c>
      <c r="X291" s="25">
        <v>4.7</v>
      </c>
      <c r="Y291" s="26">
        <v>0</v>
      </c>
      <c r="Z291" s="28">
        <v>0</v>
      </c>
      <c r="AA291" s="282" t="s">
        <v>416</v>
      </c>
      <c r="AB291" s="27"/>
      <c r="AG291" s="287"/>
    </row>
    <row r="292" spans="1:33" s="19" customFormat="1" x14ac:dyDescent="0.3">
      <c r="A292" s="41">
        <v>42659</v>
      </c>
      <c r="B292" s="42">
        <v>9.6999999999999993</v>
      </c>
      <c r="C292" s="14">
        <v>6.9</v>
      </c>
      <c r="D292" s="14">
        <v>6.1</v>
      </c>
      <c r="E292" s="14">
        <v>9.9</v>
      </c>
      <c r="F292" s="14">
        <v>6.1</v>
      </c>
      <c r="G292" s="14">
        <f t="shared" si="10"/>
        <v>7.2</v>
      </c>
      <c r="H292" s="71">
        <v>7.9</v>
      </c>
      <c r="I292" s="42">
        <v>9.4</v>
      </c>
      <c r="J292" s="14">
        <v>5.2</v>
      </c>
      <c r="K292" s="71">
        <v>7.2100694444444366</v>
      </c>
      <c r="L292" s="75">
        <v>99</v>
      </c>
      <c r="M292" s="22">
        <v>93</v>
      </c>
      <c r="N292" s="72">
        <v>95.25</v>
      </c>
      <c r="O292" s="358">
        <v>1027.4000000000001</v>
      </c>
      <c r="P292" s="20">
        <v>1018.5</v>
      </c>
      <c r="Q292" s="20">
        <v>1022.2093750000006</v>
      </c>
      <c r="R292" s="66">
        <v>6.5</v>
      </c>
      <c r="S292" s="64">
        <v>2.6</v>
      </c>
      <c r="T292" s="23">
        <v>0.8</v>
      </c>
      <c r="U292" s="277" t="s">
        <v>100</v>
      </c>
      <c r="V292" s="281" t="s">
        <v>220</v>
      </c>
      <c r="W292" s="24">
        <v>3.6</v>
      </c>
      <c r="X292" s="25">
        <v>4.3</v>
      </c>
      <c r="Y292" s="26">
        <v>0</v>
      </c>
      <c r="Z292" s="28">
        <v>0</v>
      </c>
      <c r="AA292" s="282" t="s">
        <v>218</v>
      </c>
      <c r="AB292" s="27"/>
      <c r="AG292" s="287"/>
    </row>
    <row r="293" spans="1:33" s="19" customFormat="1" x14ac:dyDescent="0.3">
      <c r="A293" s="41">
        <v>42660</v>
      </c>
      <c r="B293" s="42">
        <v>6.2</v>
      </c>
      <c r="C293" s="14">
        <v>8.5</v>
      </c>
      <c r="D293" s="14">
        <v>8.1999999999999993</v>
      </c>
      <c r="E293" s="14">
        <v>8.9</v>
      </c>
      <c r="F293" s="14">
        <v>6.1</v>
      </c>
      <c r="G293" s="14">
        <f t="shared" si="10"/>
        <v>7.7749999999999995</v>
      </c>
      <c r="H293" s="71">
        <v>7.5</v>
      </c>
      <c r="I293" s="42">
        <v>8.1999999999999993</v>
      </c>
      <c r="J293" s="14">
        <v>5.5</v>
      </c>
      <c r="K293" s="71">
        <v>6.9222222222222261</v>
      </c>
      <c r="L293" s="75">
        <v>98</v>
      </c>
      <c r="M293" s="22">
        <v>93</v>
      </c>
      <c r="N293" s="72">
        <v>95.795138888888886</v>
      </c>
      <c r="O293" s="358">
        <v>1030.3</v>
      </c>
      <c r="P293" s="20">
        <v>1027.3</v>
      </c>
      <c r="Q293" s="20">
        <v>1028.9461805555559</v>
      </c>
      <c r="R293" s="66">
        <v>4.4000000000000004</v>
      </c>
      <c r="S293" s="64">
        <v>3.1</v>
      </c>
      <c r="T293" s="23">
        <v>0.8</v>
      </c>
      <c r="U293" s="277" t="s">
        <v>89</v>
      </c>
      <c r="V293" s="281" t="s">
        <v>220</v>
      </c>
      <c r="W293" s="24">
        <v>3.6</v>
      </c>
      <c r="X293" s="25">
        <v>2</v>
      </c>
      <c r="Y293" s="26">
        <v>0</v>
      </c>
      <c r="Z293" s="28">
        <v>0</v>
      </c>
      <c r="AA293" s="282" t="s">
        <v>218</v>
      </c>
      <c r="AB293" s="27"/>
      <c r="AG293" s="287"/>
    </row>
    <row r="294" spans="1:33" s="19" customFormat="1" x14ac:dyDescent="0.3">
      <c r="A294" s="41">
        <v>42661</v>
      </c>
      <c r="B294" s="42">
        <v>7.6</v>
      </c>
      <c r="C294" s="14">
        <v>9.9</v>
      </c>
      <c r="D294" s="14">
        <v>9.1999999999999993</v>
      </c>
      <c r="E294" s="14">
        <v>10.9</v>
      </c>
      <c r="F294" s="14">
        <v>7.4</v>
      </c>
      <c r="G294" s="14">
        <f t="shared" si="10"/>
        <v>8.9749999999999996</v>
      </c>
      <c r="H294" s="71">
        <v>8.8000000000000007</v>
      </c>
      <c r="I294" s="42">
        <v>7.8</v>
      </c>
      <c r="J294" s="14">
        <v>5</v>
      </c>
      <c r="K294" s="71">
        <v>6.3055555555555607</v>
      </c>
      <c r="L294" s="75">
        <v>96</v>
      </c>
      <c r="M294" s="22">
        <v>71</v>
      </c>
      <c r="N294" s="72">
        <v>84.809027777777771</v>
      </c>
      <c r="O294" s="358">
        <v>1028.7</v>
      </c>
      <c r="P294" s="20">
        <v>1022.4</v>
      </c>
      <c r="Q294" s="20">
        <v>1025.4194444444443</v>
      </c>
      <c r="R294" s="66">
        <v>5.8</v>
      </c>
      <c r="S294" s="64">
        <v>3.8</v>
      </c>
      <c r="T294" s="23">
        <v>1.8</v>
      </c>
      <c r="U294" s="277" t="s">
        <v>89</v>
      </c>
      <c r="V294" s="281"/>
      <c r="W294" s="24">
        <v>0</v>
      </c>
      <c r="X294" s="25">
        <v>0</v>
      </c>
      <c r="Y294" s="26">
        <v>0</v>
      </c>
      <c r="Z294" s="28">
        <v>0</v>
      </c>
      <c r="AA294" s="282" t="s">
        <v>425</v>
      </c>
      <c r="AB294" s="27"/>
      <c r="AG294" s="287"/>
    </row>
    <row r="295" spans="1:33" s="19" customFormat="1" x14ac:dyDescent="0.3">
      <c r="A295" s="41">
        <v>42662</v>
      </c>
      <c r="B295" s="42">
        <v>7.3</v>
      </c>
      <c r="C295" s="14">
        <v>10.7</v>
      </c>
      <c r="D295" s="14">
        <v>9.1</v>
      </c>
      <c r="E295" s="14">
        <v>10.8</v>
      </c>
      <c r="F295" s="14">
        <v>7.3</v>
      </c>
      <c r="G295" s="14">
        <f t="shared" si="10"/>
        <v>9.0500000000000007</v>
      </c>
      <c r="H295" s="71">
        <v>9.1</v>
      </c>
      <c r="I295" s="42">
        <v>6.9</v>
      </c>
      <c r="J295" s="14">
        <v>3.9</v>
      </c>
      <c r="K295" s="71">
        <v>6.0559027777777779</v>
      </c>
      <c r="L295" s="75">
        <v>95</v>
      </c>
      <c r="M295" s="22">
        <v>64</v>
      </c>
      <c r="N295" s="72">
        <v>81.979166666666671</v>
      </c>
      <c r="O295" s="358">
        <v>1022.7</v>
      </c>
      <c r="P295" s="20">
        <v>1019.5</v>
      </c>
      <c r="Q295" s="20">
        <v>1020.5909722222218</v>
      </c>
      <c r="R295" s="66">
        <v>5.8</v>
      </c>
      <c r="S295" s="64">
        <v>3.3</v>
      </c>
      <c r="T295" s="23">
        <v>1.2</v>
      </c>
      <c r="U295" s="277" t="s">
        <v>89</v>
      </c>
      <c r="V295" s="281" t="s">
        <v>228</v>
      </c>
      <c r="W295" s="24">
        <v>0</v>
      </c>
      <c r="X295" s="25">
        <v>0</v>
      </c>
      <c r="Y295" s="26">
        <v>0</v>
      </c>
      <c r="Z295" s="28">
        <v>0</v>
      </c>
      <c r="AA295" s="282" t="s">
        <v>427</v>
      </c>
      <c r="AB295" s="27"/>
      <c r="AG295" s="287"/>
    </row>
    <row r="296" spans="1:33" s="19" customFormat="1" x14ac:dyDescent="0.3">
      <c r="A296" s="41">
        <v>42663</v>
      </c>
      <c r="B296" s="42">
        <v>8.6</v>
      </c>
      <c r="C296" s="14">
        <v>12.3</v>
      </c>
      <c r="D296" s="14">
        <v>11.5</v>
      </c>
      <c r="E296" s="14">
        <v>13.1</v>
      </c>
      <c r="F296" s="14">
        <v>8.4</v>
      </c>
      <c r="G296" s="14">
        <f t="shared" si="10"/>
        <v>10.975</v>
      </c>
      <c r="H296" s="71">
        <v>10.4</v>
      </c>
      <c r="I296" s="42">
        <v>8.4</v>
      </c>
      <c r="J296" s="14">
        <v>5.5</v>
      </c>
      <c r="K296" s="71">
        <v>6.6402777777777802</v>
      </c>
      <c r="L296" s="75">
        <v>89</v>
      </c>
      <c r="M296" s="22">
        <v>64</v>
      </c>
      <c r="N296" s="72">
        <v>77.961805555555557</v>
      </c>
      <c r="O296" s="358">
        <v>1020.2</v>
      </c>
      <c r="P296" s="20">
        <v>1014.8</v>
      </c>
      <c r="Q296" s="20">
        <v>1017.5774305555557</v>
      </c>
      <c r="R296" s="66">
        <v>4.4000000000000004</v>
      </c>
      <c r="S296" s="64">
        <v>2.6</v>
      </c>
      <c r="T296" s="23">
        <v>0.9</v>
      </c>
      <c r="U296" s="277" t="s">
        <v>89</v>
      </c>
      <c r="V296" s="281" t="s">
        <v>220</v>
      </c>
      <c r="W296" s="24">
        <v>7.2</v>
      </c>
      <c r="X296" s="25">
        <v>19.7</v>
      </c>
      <c r="Y296" s="26">
        <v>0</v>
      </c>
      <c r="Z296" s="28">
        <v>0</v>
      </c>
      <c r="AA296" s="282" t="s">
        <v>427</v>
      </c>
      <c r="AB296" s="27"/>
      <c r="AG296" s="287"/>
    </row>
    <row r="297" spans="1:33" s="19" customFormat="1" x14ac:dyDescent="0.3">
      <c r="A297" s="41">
        <v>42664</v>
      </c>
      <c r="B297" s="42">
        <v>9.9</v>
      </c>
      <c r="C297" s="14">
        <v>9.8000000000000007</v>
      </c>
      <c r="D297" s="14">
        <v>9.6</v>
      </c>
      <c r="E297" s="14">
        <v>11.4</v>
      </c>
      <c r="F297" s="14">
        <v>9.5</v>
      </c>
      <c r="G297" s="14">
        <f t="shared" si="10"/>
        <v>9.7250000000000014</v>
      </c>
      <c r="H297" s="71">
        <v>10</v>
      </c>
      <c r="I297" s="42">
        <v>9.4</v>
      </c>
      <c r="J297" s="14">
        <v>6.7</v>
      </c>
      <c r="K297" s="71">
        <v>8.3029520295203003</v>
      </c>
      <c r="L297" s="75">
        <v>98</v>
      </c>
      <c r="M297" s="22">
        <v>73</v>
      </c>
      <c r="N297" s="72">
        <v>89.435424354243537</v>
      </c>
      <c r="O297" s="358">
        <v>1015.7</v>
      </c>
      <c r="P297" s="20">
        <v>1012.7</v>
      </c>
      <c r="Q297" s="20">
        <v>1014.5287822878224</v>
      </c>
      <c r="R297" s="66">
        <v>5.0999999999999996</v>
      </c>
      <c r="S297" s="64">
        <v>2.8</v>
      </c>
      <c r="T297" s="23">
        <v>0.9</v>
      </c>
      <c r="U297" s="277" t="s">
        <v>44</v>
      </c>
      <c r="V297" s="281" t="s">
        <v>220</v>
      </c>
      <c r="W297" s="24">
        <v>3.6</v>
      </c>
      <c r="X297" s="25">
        <v>5</v>
      </c>
      <c r="Y297" s="26">
        <v>0</v>
      </c>
      <c r="Z297" s="28">
        <v>0</v>
      </c>
      <c r="AA297" s="282" t="s">
        <v>230</v>
      </c>
      <c r="AB297" s="27"/>
      <c r="AG297" s="287"/>
    </row>
    <row r="298" spans="1:33" s="19" customFormat="1" x14ac:dyDescent="0.3">
      <c r="A298" s="41">
        <v>42665</v>
      </c>
      <c r="B298" s="42">
        <v>9.5</v>
      </c>
      <c r="C298" s="14">
        <v>10.5</v>
      </c>
      <c r="D298" s="14">
        <v>7.4</v>
      </c>
      <c r="E298" s="14">
        <v>11.5</v>
      </c>
      <c r="F298" s="14">
        <v>5.7</v>
      </c>
      <c r="G298" s="14">
        <f t="shared" si="10"/>
        <v>8.6999999999999993</v>
      </c>
      <c r="H298" s="71">
        <v>9.1</v>
      </c>
      <c r="I298" s="42">
        <v>10.199999999999999</v>
      </c>
      <c r="J298" s="14">
        <v>5.6</v>
      </c>
      <c r="K298" s="71">
        <v>8.3000000000000007</v>
      </c>
      <c r="L298" s="75">
        <v>99</v>
      </c>
      <c r="M298" s="22">
        <v>78</v>
      </c>
      <c r="N298" s="72">
        <v>95</v>
      </c>
      <c r="O298" s="358">
        <v>1019.6</v>
      </c>
      <c r="P298" s="20">
        <v>1011.7</v>
      </c>
      <c r="Q298" s="20">
        <v>1018.45</v>
      </c>
      <c r="R298" s="66">
        <v>3.7</v>
      </c>
      <c r="S298" s="64">
        <v>1.9</v>
      </c>
      <c r="T298" s="23">
        <v>0.4</v>
      </c>
      <c r="U298" s="277" t="s">
        <v>100</v>
      </c>
      <c r="V298" s="281"/>
      <c r="W298" s="24">
        <v>0</v>
      </c>
      <c r="X298" s="25">
        <v>0</v>
      </c>
      <c r="Y298" s="26">
        <v>0</v>
      </c>
      <c r="Z298" s="28">
        <v>0</v>
      </c>
      <c r="AA298" s="282" t="s">
        <v>434</v>
      </c>
      <c r="AB298" s="27"/>
      <c r="AG298" s="287"/>
    </row>
    <row r="299" spans="1:33" s="19" customFormat="1" x14ac:dyDescent="0.3">
      <c r="A299" s="41">
        <v>42666</v>
      </c>
      <c r="B299" s="42">
        <v>7.6</v>
      </c>
      <c r="C299" s="14">
        <v>12.4</v>
      </c>
      <c r="D299" s="14">
        <v>10.1</v>
      </c>
      <c r="E299" s="14">
        <v>13.3</v>
      </c>
      <c r="F299" s="14">
        <v>6.3</v>
      </c>
      <c r="G299" s="14">
        <f t="shared" si="10"/>
        <v>10.050000000000001</v>
      </c>
      <c r="H299" s="71">
        <v>9.1</v>
      </c>
      <c r="I299" s="42">
        <v>8.1999999999999993</v>
      </c>
      <c r="J299" s="14">
        <v>5.2</v>
      </c>
      <c r="K299" s="71">
        <v>6.8</v>
      </c>
      <c r="L299" s="75">
        <v>98</v>
      </c>
      <c r="M299" s="22">
        <v>61</v>
      </c>
      <c r="N299" s="72">
        <v>85</v>
      </c>
      <c r="O299" s="358">
        <v>1023.3</v>
      </c>
      <c r="P299" s="20">
        <v>1019.4</v>
      </c>
      <c r="Q299" s="20">
        <v>1021.05</v>
      </c>
      <c r="R299" s="66">
        <v>4.0999999999999996</v>
      </c>
      <c r="S299" s="64">
        <v>1.9</v>
      </c>
      <c r="T299" s="23">
        <v>0.8</v>
      </c>
      <c r="U299" s="277" t="s">
        <v>89</v>
      </c>
      <c r="V299" s="281"/>
      <c r="W299" s="24">
        <v>0</v>
      </c>
      <c r="X299" s="25">
        <v>0</v>
      </c>
      <c r="Y299" s="26">
        <v>0</v>
      </c>
      <c r="Z299" s="28">
        <v>0</v>
      </c>
      <c r="AA299" s="282" t="s">
        <v>425</v>
      </c>
      <c r="AB299" s="27"/>
      <c r="AG299" s="287"/>
    </row>
    <row r="300" spans="1:33" s="19" customFormat="1" x14ac:dyDescent="0.3">
      <c r="A300" s="41">
        <v>42667</v>
      </c>
      <c r="B300" s="42"/>
      <c r="C300" s="14"/>
      <c r="D300" s="14"/>
      <c r="E300" s="14"/>
      <c r="F300" s="14"/>
      <c r="G300" s="14"/>
      <c r="H300" s="71"/>
      <c r="I300" s="42"/>
      <c r="J300" s="14"/>
      <c r="K300" s="71"/>
      <c r="L300" s="75"/>
      <c r="M300" s="22"/>
      <c r="N300" s="72"/>
      <c r="O300" s="358"/>
      <c r="P300" s="20"/>
      <c r="Q300" s="20"/>
      <c r="R300" s="66"/>
      <c r="S300" s="64"/>
      <c r="T300" s="23"/>
      <c r="U300" s="277"/>
      <c r="V300" s="281"/>
      <c r="W300" s="24">
        <v>0</v>
      </c>
      <c r="X300" s="25">
        <v>0</v>
      </c>
      <c r="Y300" s="26">
        <v>0</v>
      </c>
      <c r="Z300" s="28">
        <v>0</v>
      </c>
      <c r="AA300" s="282" t="s">
        <v>427</v>
      </c>
      <c r="AB300" s="27"/>
      <c r="AG300" s="287"/>
    </row>
    <row r="301" spans="1:33" s="19" customFormat="1" x14ac:dyDescent="0.3">
      <c r="A301" s="41">
        <v>42668</v>
      </c>
      <c r="B301" s="42"/>
      <c r="C301" s="14"/>
      <c r="D301" s="14"/>
      <c r="E301" s="14"/>
      <c r="F301" s="14"/>
      <c r="G301" s="14"/>
      <c r="H301" s="71"/>
      <c r="I301" s="42"/>
      <c r="J301" s="14"/>
      <c r="K301" s="71"/>
      <c r="L301" s="75"/>
      <c r="M301" s="22"/>
      <c r="N301" s="72"/>
      <c r="O301" s="358"/>
      <c r="P301" s="20"/>
      <c r="Q301" s="20"/>
      <c r="R301" s="66"/>
      <c r="S301" s="64"/>
      <c r="T301" s="23"/>
      <c r="U301" s="277"/>
      <c r="V301" s="281" t="s">
        <v>220</v>
      </c>
      <c r="W301" s="24">
        <v>3.6</v>
      </c>
      <c r="X301" s="25">
        <v>2</v>
      </c>
      <c r="Y301" s="26">
        <v>0</v>
      </c>
      <c r="Z301" s="28">
        <v>0</v>
      </c>
      <c r="AA301" s="282" t="s">
        <v>427</v>
      </c>
      <c r="AB301" s="27"/>
      <c r="AG301" s="287"/>
    </row>
    <row r="302" spans="1:33" s="19" customFormat="1" x14ac:dyDescent="0.3">
      <c r="A302" s="41">
        <v>42669</v>
      </c>
      <c r="B302" s="42"/>
      <c r="C302" s="14"/>
      <c r="D302" s="14"/>
      <c r="E302" s="14"/>
      <c r="F302" s="14"/>
      <c r="G302" s="14"/>
      <c r="H302" s="71"/>
      <c r="I302" s="42"/>
      <c r="J302" s="14"/>
      <c r="K302" s="71"/>
      <c r="L302" s="75"/>
      <c r="M302" s="22"/>
      <c r="N302" s="72"/>
      <c r="O302" s="358"/>
      <c r="P302" s="20"/>
      <c r="Q302" s="20"/>
      <c r="R302" s="66"/>
      <c r="S302" s="64"/>
      <c r="T302" s="23"/>
      <c r="U302" s="277"/>
      <c r="V302" s="281" t="s">
        <v>228</v>
      </c>
      <c r="W302" s="24">
        <v>0</v>
      </c>
      <c r="X302" s="25">
        <v>0</v>
      </c>
      <c r="Y302" s="26">
        <v>0</v>
      </c>
      <c r="Z302" s="28">
        <v>0</v>
      </c>
      <c r="AA302" s="282" t="s">
        <v>427</v>
      </c>
      <c r="AB302" s="27"/>
      <c r="AG302" s="287"/>
    </row>
    <row r="303" spans="1:33" s="19" customFormat="1" x14ac:dyDescent="0.3">
      <c r="A303" s="41">
        <v>42670</v>
      </c>
      <c r="B303" s="42"/>
      <c r="C303" s="14"/>
      <c r="D303" s="14"/>
      <c r="E303" s="14"/>
      <c r="F303" s="14"/>
      <c r="G303" s="14"/>
      <c r="H303" s="71"/>
      <c r="I303" s="42"/>
      <c r="J303" s="14"/>
      <c r="K303" s="71"/>
      <c r="L303" s="75"/>
      <c r="M303" s="22"/>
      <c r="N303" s="72"/>
      <c r="O303" s="358"/>
      <c r="P303" s="20"/>
      <c r="Q303" s="20"/>
      <c r="R303" s="66"/>
      <c r="S303" s="64"/>
      <c r="T303" s="23"/>
      <c r="U303" s="277"/>
      <c r="V303" s="281"/>
      <c r="W303" s="24">
        <v>0</v>
      </c>
      <c r="X303" s="25">
        <v>0</v>
      </c>
      <c r="Y303" s="26">
        <v>0</v>
      </c>
      <c r="Z303" s="28">
        <v>0</v>
      </c>
      <c r="AA303" s="282" t="s">
        <v>224</v>
      </c>
      <c r="AB303" s="27"/>
      <c r="AG303" s="287"/>
    </row>
    <row r="304" spans="1:33" s="19" customFormat="1" x14ac:dyDescent="0.3">
      <c r="A304" s="41">
        <v>42671</v>
      </c>
      <c r="B304" s="42"/>
      <c r="C304" s="14"/>
      <c r="D304" s="14"/>
      <c r="E304" s="14"/>
      <c r="F304" s="14"/>
      <c r="G304" s="14"/>
      <c r="H304" s="71"/>
      <c r="I304" s="42"/>
      <c r="J304" s="14"/>
      <c r="K304" s="71"/>
      <c r="L304" s="75"/>
      <c r="M304" s="22"/>
      <c r="N304" s="72"/>
      <c r="O304" s="358"/>
      <c r="P304" s="20"/>
      <c r="Q304" s="20"/>
      <c r="R304" s="66"/>
      <c r="S304" s="64"/>
      <c r="T304" s="23"/>
      <c r="U304" s="277"/>
      <c r="V304" s="281"/>
      <c r="W304" s="24">
        <v>0</v>
      </c>
      <c r="X304" s="25">
        <v>0</v>
      </c>
      <c r="Y304" s="26">
        <v>0</v>
      </c>
      <c r="Z304" s="28">
        <v>0</v>
      </c>
      <c r="AA304" s="282" t="s">
        <v>435</v>
      </c>
      <c r="AB304" s="27"/>
      <c r="AG304" s="287"/>
    </row>
    <row r="305" spans="1:33" s="19" customFormat="1" x14ac:dyDescent="0.3">
      <c r="A305" s="41">
        <v>42672</v>
      </c>
      <c r="B305" s="42">
        <v>11.3</v>
      </c>
      <c r="C305" s="14">
        <v>13.5</v>
      </c>
      <c r="D305" s="14">
        <v>7.4</v>
      </c>
      <c r="E305" s="14">
        <v>13.9</v>
      </c>
      <c r="F305" s="14">
        <v>5.3</v>
      </c>
      <c r="G305" s="14">
        <f>(B305+C305+2*D305)/4</f>
        <v>9.9</v>
      </c>
      <c r="H305" s="71">
        <v>9.1999999999999993</v>
      </c>
      <c r="I305" s="42">
        <v>6.8</v>
      </c>
      <c r="J305" s="14">
        <v>-0.3</v>
      </c>
      <c r="K305" s="71">
        <v>3.0875000000000004</v>
      </c>
      <c r="L305" s="75">
        <v>90</v>
      </c>
      <c r="M305" s="22">
        <v>43</v>
      </c>
      <c r="N305" s="72">
        <v>68.25</v>
      </c>
      <c r="O305" s="358">
        <v>1026.2</v>
      </c>
      <c r="P305" s="20">
        <v>1021.3</v>
      </c>
      <c r="Q305" s="20">
        <v>1023.0093749999997</v>
      </c>
      <c r="R305" s="66">
        <v>8.1999999999999993</v>
      </c>
      <c r="S305" s="64">
        <v>3.8</v>
      </c>
      <c r="T305" s="23">
        <v>1.4</v>
      </c>
      <c r="U305" s="277" t="s">
        <v>85</v>
      </c>
      <c r="V305" s="281" t="s">
        <v>220</v>
      </c>
      <c r="W305" s="24">
        <v>3.6</v>
      </c>
      <c r="X305" s="25">
        <v>1</v>
      </c>
      <c r="Y305" s="26">
        <v>0</v>
      </c>
      <c r="Z305" s="28">
        <v>0</v>
      </c>
      <c r="AA305" s="282" t="s">
        <v>284</v>
      </c>
      <c r="AB305" s="27"/>
      <c r="AG305" s="287"/>
    </row>
    <row r="306" spans="1:33" s="19" customFormat="1" x14ac:dyDescent="0.3">
      <c r="A306" s="41">
        <v>42673</v>
      </c>
      <c r="B306" s="42">
        <v>6.6</v>
      </c>
      <c r="C306" s="14">
        <v>10.9</v>
      </c>
      <c r="D306" s="14">
        <v>6</v>
      </c>
      <c r="E306" s="14">
        <v>12.5</v>
      </c>
      <c r="F306" s="14">
        <v>3.8</v>
      </c>
      <c r="G306" s="14">
        <f>(B306+C306+2*D306)/4</f>
        <v>7.375</v>
      </c>
      <c r="H306" s="71">
        <v>6.9</v>
      </c>
      <c r="I306" s="42">
        <v>4.5</v>
      </c>
      <c r="J306" s="14">
        <v>0.2</v>
      </c>
      <c r="K306" s="71">
        <v>2.4833333333333329</v>
      </c>
      <c r="L306" s="75">
        <v>92</v>
      </c>
      <c r="M306" s="22">
        <v>46</v>
      </c>
      <c r="N306" s="72">
        <v>74.541666666666671</v>
      </c>
      <c r="O306" s="358">
        <v>1024.0999999999999</v>
      </c>
      <c r="P306" s="20">
        <v>1020.8</v>
      </c>
      <c r="Q306" s="20">
        <v>1022.2937500000002</v>
      </c>
      <c r="R306" s="66">
        <v>8.1999999999999993</v>
      </c>
      <c r="S306" s="64">
        <v>4.8</v>
      </c>
      <c r="T306" s="23">
        <v>1</v>
      </c>
      <c r="U306" s="277" t="s">
        <v>100</v>
      </c>
      <c r="V306" s="281" t="s">
        <v>220</v>
      </c>
      <c r="W306" s="24">
        <v>3.6</v>
      </c>
      <c r="X306" s="25">
        <v>0.9</v>
      </c>
      <c r="Y306" s="26">
        <v>0</v>
      </c>
      <c r="Z306" s="28">
        <v>0</v>
      </c>
      <c r="AA306" s="282" t="s">
        <v>222</v>
      </c>
      <c r="AB306" s="27"/>
      <c r="AG306" s="287"/>
    </row>
    <row r="307" spans="1:33" s="373" customFormat="1" ht="15" thickBot="1" x14ac:dyDescent="0.35">
      <c r="A307" s="361">
        <v>42674</v>
      </c>
      <c r="B307" s="362">
        <v>6</v>
      </c>
      <c r="C307" s="363">
        <v>8.4</v>
      </c>
      <c r="D307" s="363">
        <v>4.3</v>
      </c>
      <c r="E307" s="363">
        <v>10.7</v>
      </c>
      <c r="F307" s="363">
        <v>4</v>
      </c>
      <c r="G307" s="363">
        <f>(B307+C307+2*D307)/4</f>
        <v>5.75</v>
      </c>
      <c r="H307" s="364">
        <v>6.1</v>
      </c>
      <c r="I307" s="362">
        <v>3.3</v>
      </c>
      <c r="J307" s="363">
        <v>-2.4</v>
      </c>
      <c r="K307" s="364">
        <v>0.56052631578947409</v>
      </c>
      <c r="L307" s="365">
        <v>86</v>
      </c>
      <c r="M307" s="366">
        <v>46</v>
      </c>
      <c r="N307" s="367">
        <v>68.168421052631572</v>
      </c>
      <c r="O307" s="368">
        <v>1026.5</v>
      </c>
      <c r="P307" s="369">
        <v>1023</v>
      </c>
      <c r="Q307" s="369">
        <v>1024.7957894736842</v>
      </c>
      <c r="R307" s="370">
        <v>5.8</v>
      </c>
      <c r="S307" s="371">
        <v>2.7</v>
      </c>
      <c r="T307" s="372">
        <v>1.3</v>
      </c>
      <c r="U307" s="283" t="s">
        <v>100</v>
      </c>
      <c r="V307" s="284" t="s">
        <v>228</v>
      </c>
      <c r="W307" s="45">
        <v>0</v>
      </c>
      <c r="X307" s="46">
        <v>0</v>
      </c>
      <c r="Y307" s="47">
        <v>0</v>
      </c>
      <c r="Z307" s="48">
        <v>0</v>
      </c>
      <c r="AA307" s="285" t="s">
        <v>237</v>
      </c>
      <c r="AB307" s="360"/>
      <c r="AG307" s="375"/>
    </row>
    <row r="308" spans="1:33" s="36" customFormat="1" x14ac:dyDescent="0.3">
      <c r="A308" s="41">
        <v>42675</v>
      </c>
      <c r="B308" s="68">
        <v>5</v>
      </c>
      <c r="C308" s="31">
        <v>10.8</v>
      </c>
      <c r="D308" s="31">
        <v>9.1</v>
      </c>
      <c r="E308" s="31">
        <v>11.2</v>
      </c>
      <c r="F308" s="31">
        <v>4.2</v>
      </c>
      <c r="G308" s="31">
        <f t="shared" ref="G308:G336" si="11">(B308+C308+2*D308)/4</f>
        <v>8.5</v>
      </c>
      <c r="H308" s="74">
        <v>8.1</v>
      </c>
      <c r="I308" s="68">
        <v>7.6</v>
      </c>
      <c r="J308" s="31">
        <v>0.8</v>
      </c>
      <c r="K308" s="74">
        <v>2.7708333333333326</v>
      </c>
      <c r="L308" s="126">
        <v>95</v>
      </c>
      <c r="M308" s="32">
        <v>52</v>
      </c>
      <c r="N308" s="121">
        <v>70.305555555555557</v>
      </c>
      <c r="O308" s="359">
        <v>1023.9</v>
      </c>
      <c r="P308" s="33">
        <v>1014.9</v>
      </c>
      <c r="Q308" s="33">
        <v>1020.7697916666669</v>
      </c>
      <c r="R308" s="123">
        <v>6.5</v>
      </c>
      <c r="S308" s="122">
        <v>3.8</v>
      </c>
      <c r="T308" s="34">
        <v>1.1000000000000001</v>
      </c>
      <c r="U308" s="274" t="s">
        <v>89</v>
      </c>
      <c r="V308" s="286" t="s">
        <v>228</v>
      </c>
      <c r="W308" s="116">
        <v>0</v>
      </c>
      <c r="X308" s="117">
        <v>0</v>
      </c>
      <c r="Y308" s="118">
        <v>0</v>
      </c>
      <c r="Z308" s="124">
        <v>0</v>
      </c>
      <c r="AA308" s="276" t="s">
        <v>284</v>
      </c>
      <c r="AB308" s="35"/>
      <c r="AG308" s="43"/>
    </row>
    <row r="309" spans="1:33" s="19" customFormat="1" x14ac:dyDescent="0.3">
      <c r="A309" s="41">
        <v>42676</v>
      </c>
      <c r="B309" s="42">
        <v>7.8</v>
      </c>
      <c r="C309" s="14">
        <v>6.8</v>
      </c>
      <c r="D309" s="14">
        <v>4.9000000000000004</v>
      </c>
      <c r="E309" s="14">
        <v>9.1</v>
      </c>
      <c r="F309" s="14">
        <v>3</v>
      </c>
      <c r="G309" s="14">
        <f t="shared" si="11"/>
        <v>6.1</v>
      </c>
      <c r="H309" s="71">
        <v>6.6</v>
      </c>
      <c r="I309" s="42">
        <v>5</v>
      </c>
      <c r="J309" s="14">
        <v>2.7</v>
      </c>
      <c r="K309" s="71">
        <v>4.0909722222222218</v>
      </c>
      <c r="L309" s="75">
        <v>98</v>
      </c>
      <c r="M309" s="22">
        <v>70</v>
      </c>
      <c r="N309" s="72">
        <v>84.666666666666671</v>
      </c>
      <c r="O309" s="358">
        <v>1015</v>
      </c>
      <c r="P309" s="20">
        <v>1010</v>
      </c>
      <c r="Q309" s="20">
        <v>1011.2892361111109</v>
      </c>
      <c r="R309" s="66">
        <v>6.5</v>
      </c>
      <c r="S309" s="64">
        <v>3.4</v>
      </c>
      <c r="T309" s="23">
        <v>0.9</v>
      </c>
      <c r="U309" s="277" t="s">
        <v>89</v>
      </c>
      <c r="V309" s="278" t="s">
        <v>220</v>
      </c>
      <c r="W309" s="16">
        <v>3.6</v>
      </c>
      <c r="X309" s="17">
        <v>2</v>
      </c>
      <c r="Y309" s="18">
        <v>0</v>
      </c>
      <c r="Z309" s="44">
        <v>0</v>
      </c>
      <c r="AA309" s="279" t="s">
        <v>226</v>
      </c>
      <c r="AB309" s="27"/>
      <c r="AG309" s="287"/>
    </row>
    <row r="310" spans="1:33" s="19" customFormat="1" x14ac:dyDescent="0.3">
      <c r="A310" s="41">
        <v>42677</v>
      </c>
      <c r="B310" s="42">
        <v>1.8</v>
      </c>
      <c r="C310" s="14">
        <v>7.4</v>
      </c>
      <c r="D310" s="14">
        <v>2.9</v>
      </c>
      <c r="E310" s="14">
        <v>9.9</v>
      </c>
      <c r="F310" s="14">
        <v>-1.3</v>
      </c>
      <c r="G310" s="14">
        <f t="shared" si="11"/>
        <v>3.75</v>
      </c>
      <c r="H310" s="71">
        <v>3.6</v>
      </c>
      <c r="I310" s="42">
        <v>4.2</v>
      </c>
      <c r="J310" s="14">
        <v>-3.5</v>
      </c>
      <c r="K310" s="71">
        <v>-0.33715277777777769</v>
      </c>
      <c r="L310" s="75">
        <v>99</v>
      </c>
      <c r="M310" s="22">
        <v>50</v>
      </c>
      <c r="N310" s="72">
        <v>77.434027777777771</v>
      </c>
      <c r="O310" s="358">
        <v>1023.2</v>
      </c>
      <c r="P310" s="20">
        <v>1011.4</v>
      </c>
      <c r="Q310" s="20">
        <v>1016.9750000000001</v>
      </c>
      <c r="R310" s="66">
        <v>7.5</v>
      </c>
      <c r="S310" s="64">
        <v>3.4</v>
      </c>
      <c r="T310" s="23">
        <v>0.9</v>
      </c>
      <c r="U310" s="277" t="s">
        <v>100</v>
      </c>
      <c r="V310" s="278"/>
      <c r="W310" s="16">
        <v>0</v>
      </c>
      <c r="X310" s="17">
        <v>0</v>
      </c>
      <c r="Y310" s="18">
        <v>0</v>
      </c>
      <c r="Z310" s="44">
        <v>0</v>
      </c>
      <c r="AA310" s="279" t="s">
        <v>224</v>
      </c>
      <c r="AB310" s="27"/>
      <c r="AG310" s="287"/>
    </row>
    <row r="311" spans="1:33" s="19" customFormat="1" x14ac:dyDescent="0.3">
      <c r="A311" s="41">
        <v>42678</v>
      </c>
      <c r="B311" s="42">
        <v>-3.7</v>
      </c>
      <c r="C311" s="14">
        <v>7.3</v>
      </c>
      <c r="D311" s="14">
        <v>2.2000000000000002</v>
      </c>
      <c r="E311" s="14">
        <v>7.5</v>
      </c>
      <c r="F311" s="14">
        <v>-4.0999999999999996</v>
      </c>
      <c r="G311" s="14">
        <f t="shared" si="11"/>
        <v>2</v>
      </c>
      <c r="H311" s="71">
        <v>1.7</v>
      </c>
      <c r="I311" s="42">
        <v>0.3</v>
      </c>
      <c r="J311" s="14">
        <v>-6.2</v>
      </c>
      <c r="K311" s="71">
        <v>-2.9302491103202857</v>
      </c>
      <c r="L311" s="75">
        <v>91</v>
      </c>
      <c r="M311" s="22">
        <v>49</v>
      </c>
      <c r="N311" s="72">
        <v>73.053380782918154</v>
      </c>
      <c r="O311" s="358">
        <v>1024.0999999999999</v>
      </c>
      <c r="P311" s="20">
        <v>1019.6</v>
      </c>
      <c r="Q311" s="20">
        <v>1022.4062499999995</v>
      </c>
      <c r="R311" s="66">
        <v>4.8</v>
      </c>
      <c r="S311" s="64">
        <v>3.4</v>
      </c>
      <c r="T311" s="23">
        <v>1.1000000000000001</v>
      </c>
      <c r="U311" s="277" t="s">
        <v>44</v>
      </c>
      <c r="V311" s="280"/>
      <c r="W311" s="16">
        <v>0</v>
      </c>
      <c r="X311" s="17">
        <v>0</v>
      </c>
      <c r="Y311" s="18">
        <v>0</v>
      </c>
      <c r="Z311" s="44">
        <v>0</v>
      </c>
      <c r="AA311" s="279" t="s">
        <v>232</v>
      </c>
      <c r="AB311" s="27"/>
      <c r="AG311" s="287"/>
    </row>
    <row r="312" spans="1:33" s="19" customFormat="1" x14ac:dyDescent="0.3">
      <c r="A312" s="41">
        <v>42679</v>
      </c>
      <c r="B312" s="42">
        <v>1.9</v>
      </c>
      <c r="C312" s="14">
        <v>5.2</v>
      </c>
      <c r="D312" s="14">
        <v>5.5</v>
      </c>
      <c r="E312" s="14">
        <v>6.5</v>
      </c>
      <c r="F312" s="14">
        <v>1.5</v>
      </c>
      <c r="G312" s="14">
        <f t="shared" si="11"/>
        <v>4.5250000000000004</v>
      </c>
      <c r="H312" s="71">
        <v>4.2</v>
      </c>
      <c r="I312" s="42">
        <v>3.9</v>
      </c>
      <c r="J312" s="14">
        <v>-3.2</v>
      </c>
      <c r="K312" s="71">
        <v>-0.88125000000000075</v>
      </c>
      <c r="L312" s="75">
        <v>90</v>
      </c>
      <c r="M312" s="22">
        <v>61</v>
      </c>
      <c r="N312" s="72">
        <v>70.038194444444443</v>
      </c>
      <c r="O312" s="358">
        <v>1019.8</v>
      </c>
      <c r="P312" s="20">
        <v>1006.3</v>
      </c>
      <c r="Q312" s="20">
        <v>1014.4607638888889</v>
      </c>
      <c r="R312" s="66">
        <v>9.1999999999999993</v>
      </c>
      <c r="S312" s="64">
        <v>4.2</v>
      </c>
      <c r="T312" s="23">
        <v>2.2000000000000002</v>
      </c>
      <c r="U312" s="277" t="s">
        <v>89</v>
      </c>
      <c r="V312" s="280" t="s">
        <v>220</v>
      </c>
      <c r="W312" s="16">
        <v>3.6</v>
      </c>
      <c r="X312" s="17">
        <v>5</v>
      </c>
      <c r="Y312" s="18">
        <v>0</v>
      </c>
      <c r="Z312" s="44">
        <v>0</v>
      </c>
      <c r="AA312" s="279" t="s">
        <v>436</v>
      </c>
      <c r="AB312" s="27"/>
      <c r="AG312" s="287"/>
    </row>
    <row r="313" spans="1:33" s="19" customFormat="1" x14ac:dyDescent="0.3">
      <c r="A313" s="41">
        <v>42680</v>
      </c>
      <c r="B313" s="42">
        <v>7.5</v>
      </c>
      <c r="C313" s="14">
        <v>11.4</v>
      </c>
      <c r="D313" s="14">
        <v>13.7</v>
      </c>
      <c r="E313" s="14">
        <v>13.8</v>
      </c>
      <c r="F313" s="14">
        <v>5.4</v>
      </c>
      <c r="G313" s="14">
        <f t="shared" si="11"/>
        <v>11.574999999999999</v>
      </c>
      <c r="H313" s="71">
        <v>10</v>
      </c>
      <c r="I313" s="42">
        <v>12.4</v>
      </c>
      <c r="J313" s="14">
        <v>3.9</v>
      </c>
      <c r="K313" s="71">
        <v>8.7156249999999957</v>
      </c>
      <c r="L313" s="75">
        <v>96</v>
      </c>
      <c r="M313" s="22">
        <v>82</v>
      </c>
      <c r="N313" s="72">
        <v>91.399305555555557</v>
      </c>
      <c r="O313" s="358">
        <v>1006.4</v>
      </c>
      <c r="P313" s="20">
        <v>995.7</v>
      </c>
      <c r="Q313" s="20">
        <v>999.7208333333333</v>
      </c>
      <c r="R313" s="66">
        <v>8.8000000000000007</v>
      </c>
      <c r="S313" s="64">
        <v>4.5999999999999996</v>
      </c>
      <c r="T313" s="23">
        <v>1.9</v>
      </c>
      <c r="U313" s="277" t="s">
        <v>89</v>
      </c>
      <c r="V313" s="280" t="s">
        <v>220</v>
      </c>
      <c r="W313" s="16">
        <v>14.4</v>
      </c>
      <c r="X313" s="17">
        <v>18.5</v>
      </c>
      <c r="Y313" s="18">
        <v>0</v>
      </c>
      <c r="Z313" s="44">
        <v>0</v>
      </c>
      <c r="AA313" s="279" t="s">
        <v>427</v>
      </c>
      <c r="AB313" s="27"/>
      <c r="AG313" s="287"/>
    </row>
    <row r="314" spans="1:33" s="19" customFormat="1" x14ac:dyDescent="0.3">
      <c r="A314" s="41">
        <v>42681</v>
      </c>
      <c r="B314" s="42">
        <v>4.9000000000000004</v>
      </c>
      <c r="C314" s="14">
        <v>7.9</v>
      </c>
      <c r="D314" s="14">
        <v>5.8</v>
      </c>
      <c r="E314" s="14">
        <v>8.4</v>
      </c>
      <c r="F314" s="14">
        <v>4.5999999999999996</v>
      </c>
      <c r="G314" s="14">
        <f t="shared" si="11"/>
        <v>6.1</v>
      </c>
      <c r="H314" s="71">
        <v>6.3</v>
      </c>
      <c r="I314" s="42">
        <v>7.1</v>
      </c>
      <c r="J314" s="14">
        <v>3.7</v>
      </c>
      <c r="K314" s="71">
        <v>4.8485915492957776</v>
      </c>
      <c r="L314" s="75">
        <v>98</v>
      </c>
      <c r="M314" s="22">
        <v>76</v>
      </c>
      <c r="N314" s="72">
        <v>90.718309859154928</v>
      </c>
      <c r="O314" s="358">
        <v>1010.2</v>
      </c>
      <c r="P314" s="20">
        <v>997.2</v>
      </c>
      <c r="Q314" s="20">
        <v>1004.1989583333338</v>
      </c>
      <c r="R314" s="66">
        <v>4.0999999999999996</v>
      </c>
      <c r="S314" s="64">
        <v>1.6</v>
      </c>
      <c r="T314" s="23">
        <v>0.6</v>
      </c>
      <c r="U314" s="277" t="s">
        <v>46</v>
      </c>
      <c r="V314" s="280" t="s">
        <v>220</v>
      </c>
      <c r="W314" s="16">
        <v>7.2</v>
      </c>
      <c r="X314" s="17">
        <v>5</v>
      </c>
      <c r="Y314" s="18">
        <v>0</v>
      </c>
      <c r="Z314" s="44">
        <v>0</v>
      </c>
      <c r="AA314" s="279" t="s">
        <v>218</v>
      </c>
      <c r="AB314" s="27"/>
      <c r="AG314" s="287"/>
    </row>
    <row r="315" spans="1:33" s="19" customFormat="1" x14ac:dyDescent="0.3">
      <c r="A315" s="41">
        <v>42682</v>
      </c>
      <c r="B315" s="42">
        <v>2.2999999999999998</v>
      </c>
      <c r="C315" s="14">
        <v>7.6</v>
      </c>
      <c r="D315" s="14">
        <v>4.3</v>
      </c>
      <c r="E315" s="14">
        <v>8.1999999999999993</v>
      </c>
      <c r="F315" s="14">
        <v>1.9</v>
      </c>
      <c r="G315" s="14">
        <f t="shared" si="11"/>
        <v>4.625</v>
      </c>
      <c r="H315" s="71">
        <v>4.5</v>
      </c>
      <c r="I315" s="42">
        <v>5.0999999999999996</v>
      </c>
      <c r="J315" s="14">
        <v>1.1000000000000001</v>
      </c>
      <c r="K315" s="71">
        <v>2.6944444444444469</v>
      </c>
      <c r="L315" s="75">
        <v>99</v>
      </c>
      <c r="M315" s="22">
        <v>68</v>
      </c>
      <c r="N315" s="72">
        <v>88.3125</v>
      </c>
      <c r="O315" s="358">
        <v>1011.3</v>
      </c>
      <c r="P315" s="20">
        <v>1008.7</v>
      </c>
      <c r="Q315" s="20">
        <v>1010.0562500000002</v>
      </c>
      <c r="R315" s="66">
        <v>3.1</v>
      </c>
      <c r="S315" s="64">
        <v>1.7</v>
      </c>
      <c r="T315" s="23">
        <v>0.8</v>
      </c>
      <c r="U315" s="277" t="s">
        <v>45</v>
      </c>
      <c r="V315" s="280" t="s">
        <v>220</v>
      </c>
      <c r="W315" s="16">
        <v>3.6</v>
      </c>
      <c r="X315" s="17">
        <v>2</v>
      </c>
      <c r="Y315" s="18">
        <v>0</v>
      </c>
      <c r="Z315" s="44">
        <v>0</v>
      </c>
      <c r="AA315" s="279" t="s">
        <v>218</v>
      </c>
      <c r="AB315" s="27"/>
      <c r="AG315" s="287"/>
    </row>
    <row r="316" spans="1:33" s="19" customFormat="1" x14ac:dyDescent="0.3">
      <c r="A316" s="41">
        <v>42683</v>
      </c>
      <c r="B316" s="42">
        <v>4.0999999999999996</v>
      </c>
      <c r="C316" s="14">
        <v>5.5</v>
      </c>
      <c r="D316" s="14">
        <v>0.9</v>
      </c>
      <c r="E316" s="14">
        <v>5.7</v>
      </c>
      <c r="F316" s="14">
        <v>0.2</v>
      </c>
      <c r="G316" s="14">
        <f t="shared" si="11"/>
        <v>2.85</v>
      </c>
      <c r="H316" s="71">
        <v>4</v>
      </c>
      <c r="I316" s="42">
        <v>3.6</v>
      </c>
      <c r="J316" s="14">
        <v>-1.7</v>
      </c>
      <c r="K316" s="71">
        <v>1.726736111111113</v>
      </c>
      <c r="L316" s="75">
        <v>94</v>
      </c>
      <c r="M316" s="22">
        <v>75</v>
      </c>
      <c r="N316" s="72">
        <v>84.982638888888886</v>
      </c>
      <c r="O316" s="358">
        <v>1009.3</v>
      </c>
      <c r="P316" s="20">
        <v>1005.3</v>
      </c>
      <c r="Q316" s="20">
        <v>1007.1503472222217</v>
      </c>
      <c r="R316" s="66">
        <v>4.0999999999999996</v>
      </c>
      <c r="S316" s="64">
        <v>2</v>
      </c>
      <c r="T316" s="23">
        <v>0.6</v>
      </c>
      <c r="U316" s="277" t="s">
        <v>100</v>
      </c>
      <c r="V316" s="280"/>
      <c r="W316" s="16">
        <v>0</v>
      </c>
      <c r="X316" s="17">
        <v>0</v>
      </c>
      <c r="Y316" s="18">
        <v>0</v>
      </c>
      <c r="Z316" s="44">
        <v>0</v>
      </c>
      <c r="AA316" s="279" t="s">
        <v>218</v>
      </c>
      <c r="AB316" s="27"/>
      <c r="AG316" s="287"/>
    </row>
    <row r="317" spans="1:33" s="19" customFormat="1" x14ac:dyDescent="0.3">
      <c r="A317" s="41">
        <v>42684</v>
      </c>
      <c r="B317" s="42">
        <v>-2</v>
      </c>
      <c r="C317" s="14">
        <v>4.4000000000000004</v>
      </c>
      <c r="D317" s="14">
        <v>3.1</v>
      </c>
      <c r="E317" s="14">
        <v>5.3</v>
      </c>
      <c r="F317" s="14">
        <v>-2.1</v>
      </c>
      <c r="G317" s="14">
        <f t="shared" si="11"/>
        <v>2.1500000000000004</v>
      </c>
      <c r="H317" s="71">
        <v>1.8</v>
      </c>
      <c r="I317" s="42">
        <v>3.5</v>
      </c>
      <c r="J317" s="14">
        <v>-3.7</v>
      </c>
      <c r="K317" s="71">
        <v>-0.24965277777777706</v>
      </c>
      <c r="L317" s="75">
        <v>95</v>
      </c>
      <c r="M317" s="22">
        <v>76</v>
      </c>
      <c r="N317" s="72">
        <v>86.638888888888886</v>
      </c>
      <c r="O317" s="358">
        <v>1012.7</v>
      </c>
      <c r="P317" s="20">
        <v>1008.5</v>
      </c>
      <c r="Q317" s="20">
        <v>1010.6489583333328</v>
      </c>
      <c r="R317" s="66">
        <v>5.0999999999999996</v>
      </c>
      <c r="S317" s="64">
        <v>3</v>
      </c>
      <c r="T317" s="23">
        <v>1.1000000000000001</v>
      </c>
      <c r="U317" s="277" t="s">
        <v>89</v>
      </c>
      <c r="V317" s="280" t="s">
        <v>245</v>
      </c>
      <c r="W317" s="16">
        <v>0</v>
      </c>
      <c r="X317" s="17">
        <v>0</v>
      </c>
      <c r="Y317" s="18">
        <v>0</v>
      </c>
      <c r="Z317" s="44">
        <v>0</v>
      </c>
      <c r="AA317" s="279" t="s">
        <v>218</v>
      </c>
      <c r="AB317" s="27"/>
      <c r="AG317" s="287"/>
    </row>
    <row r="318" spans="1:33" s="19" customFormat="1" x14ac:dyDescent="0.3">
      <c r="A318" s="41">
        <v>42685</v>
      </c>
      <c r="B318" s="42">
        <v>3.7</v>
      </c>
      <c r="C318" s="14">
        <v>4.8</v>
      </c>
      <c r="D318" s="14">
        <v>2.9</v>
      </c>
      <c r="E318" s="14">
        <v>5.4</v>
      </c>
      <c r="F318" s="14">
        <v>2.5</v>
      </c>
      <c r="G318" s="14">
        <f t="shared" si="11"/>
        <v>3.5750000000000002</v>
      </c>
      <c r="H318" s="71">
        <v>4</v>
      </c>
      <c r="I318" s="42">
        <v>3</v>
      </c>
      <c r="J318" s="14">
        <v>0.7</v>
      </c>
      <c r="K318" s="71">
        <v>2.043010752688172</v>
      </c>
      <c r="L318" s="75">
        <v>94</v>
      </c>
      <c r="M318" s="22">
        <v>82</v>
      </c>
      <c r="N318" s="72">
        <v>86.878136200716852</v>
      </c>
      <c r="O318" s="358">
        <v>1020.2</v>
      </c>
      <c r="P318" s="20">
        <v>1012</v>
      </c>
      <c r="Q318" s="20">
        <v>1016.014236111111</v>
      </c>
      <c r="R318" s="66">
        <v>7.8</v>
      </c>
      <c r="S318" s="64">
        <v>4.8</v>
      </c>
      <c r="T318" s="23">
        <v>1.7</v>
      </c>
      <c r="U318" s="277" t="s">
        <v>89</v>
      </c>
      <c r="V318" s="280" t="s">
        <v>223</v>
      </c>
      <c r="W318" s="16">
        <v>3.6</v>
      </c>
      <c r="X318" s="17">
        <v>1.2</v>
      </c>
      <c r="Y318" s="18">
        <v>0.3</v>
      </c>
      <c r="Z318" s="44">
        <v>0.3</v>
      </c>
      <c r="AA318" s="279" t="s">
        <v>218</v>
      </c>
      <c r="AB318" s="27"/>
      <c r="AG318" s="287"/>
    </row>
    <row r="319" spans="1:33" s="19" customFormat="1" x14ac:dyDescent="0.3">
      <c r="A319" s="41">
        <v>42686</v>
      </c>
      <c r="B319" s="42">
        <v>4.4000000000000004</v>
      </c>
      <c r="C319" s="14">
        <v>5</v>
      </c>
      <c r="D319" s="14">
        <v>1.1000000000000001</v>
      </c>
      <c r="E319" s="14">
        <v>5.5</v>
      </c>
      <c r="F319" s="14">
        <v>0.6</v>
      </c>
      <c r="G319" s="14">
        <f t="shared" si="11"/>
        <v>2.9000000000000004</v>
      </c>
      <c r="H319" s="71">
        <v>3.2</v>
      </c>
      <c r="I319" s="42">
        <v>2.8</v>
      </c>
      <c r="J319" s="14">
        <v>-3.7</v>
      </c>
      <c r="K319" s="71">
        <v>0.73437499999999856</v>
      </c>
      <c r="L319" s="75">
        <v>95</v>
      </c>
      <c r="M319" s="22">
        <v>72</v>
      </c>
      <c r="N319" s="72">
        <v>83.864583333333329</v>
      </c>
      <c r="O319" s="358">
        <v>1020.2</v>
      </c>
      <c r="P319" s="20">
        <v>1016.8</v>
      </c>
      <c r="Q319" s="20">
        <v>1018.639236111111</v>
      </c>
      <c r="R319" s="66">
        <v>9.1999999999999993</v>
      </c>
      <c r="S319" s="64">
        <v>4.5999999999999996</v>
      </c>
      <c r="T319" s="23">
        <v>1.9</v>
      </c>
      <c r="U319" s="277" t="s">
        <v>46</v>
      </c>
      <c r="V319" s="280" t="s">
        <v>245</v>
      </c>
      <c r="W319" s="16">
        <v>0</v>
      </c>
      <c r="X319" s="17">
        <v>0</v>
      </c>
      <c r="Y319" s="18">
        <v>0</v>
      </c>
      <c r="Z319" s="44">
        <v>0</v>
      </c>
      <c r="AA319" s="279" t="s">
        <v>218</v>
      </c>
      <c r="AB319" s="27"/>
      <c r="AG319" s="287"/>
    </row>
    <row r="320" spans="1:33" s="19" customFormat="1" x14ac:dyDescent="0.3">
      <c r="A320" s="41">
        <v>42687</v>
      </c>
      <c r="B320" s="42">
        <v>-0.6</v>
      </c>
      <c r="C320" s="14">
        <v>1.6</v>
      </c>
      <c r="D320" s="14">
        <v>1.1000000000000001</v>
      </c>
      <c r="E320" s="14">
        <v>1.7</v>
      </c>
      <c r="F320" s="14">
        <v>-0.7</v>
      </c>
      <c r="G320" s="14">
        <f t="shared" si="11"/>
        <v>0.8</v>
      </c>
      <c r="H320" s="71">
        <v>0.6</v>
      </c>
      <c r="I320" s="42">
        <v>-2.2999999999999998</v>
      </c>
      <c r="J320" s="14">
        <v>-5</v>
      </c>
      <c r="K320" s="71">
        <v>-3.7111111111111175</v>
      </c>
      <c r="L320" s="75">
        <v>80</v>
      </c>
      <c r="M320" s="22">
        <v>62</v>
      </c>
      <c r="N320" s="72">
        <v>73.142361111111114</v>
      </c>
      <c r="O320" s="358">
        <v>1028.8</v>
      </c>
      <c r="P320" s="20">
        <v>1016.5</v>
      </c>
      <c r="Q320" s="20">
        <v>1021.9732638888888</v>
      </c>
      <c r="R320" s="66">
        <v>10.9</v>
      </c>
      <c r="S320" s="64">
        <v>4.4000000000000004</v>
      </c>
      <c r="T320" s="23">
        <v>2.6</v>
      </c>
      <c r="U320" s="277" t="s">
        <v>100</v>
      </c>
      <c r="V320" s="281" t="s">
        <v>214</v>
      </c>
      <c r="W320" s="24">
        <v>0</v>
      </c>
      <c r="X320" s="25">
        <v>0</v>
      </c>
      <c r="Y320" s="26">
        <v>0</v>
      </c>
      <c r="Z320" s="28">
        <v>0</v>
      </c>
      <c r="AA320" s="282" t="s">
        <v>230</v>
      </c>
      <c r="AB320" s="27"/>
      <c r="AG320" s="287"/>
    </row>
    <row r="321" spans="1:33" s="19" customFormat="1" x14ac:dyDescent="0.3">
      <c r="A321" s="41">
        <v>42688</v>
      </c>
      <c r="B321" s="42">
        <v>0.4</v>
      </c>
      <c r="C321" s="14">
        <v>2.1</v>
      </c>
      <c r="D321" s="14">
        <v>0.8</v>
      </c>
      <c r="E321" s="14">
        <v>2.4</v>
      </c>
      <c r="F321" s="14">
        <v>-2.6</v>
      </c>
      <c r="G321" s="14">
        <f t="shared" si="11"/>
        <v>1.0249999999999999</v>
      </c>
      <c r="H321" s="71">
        <v>0.9</v>
      </c>
      <c r="I321" s="42">
        <v>-0.9</v>
      </c>
      <c r="J321" s="14">
        <v>-5.7</v>
      </c>
      <c r="K321" s="71">
        <v>-2.866666666666668</v>
      </c>
      <c r="L321" s="75">
        <v>88</v>
      </c>
      <c r="M321" s="22">
        <v>69</v>
      </c>
      <c r="N321" s="72">
        <v>76.072916666666671</v>
      </c>
      <c r="O321" s="358">
        <v>1034.9000000000001</v>
      </c>
      <c r="P321" s="20">
        <v>1028.5</v>
      </c>
      <c r="Q321" s="20">
        <v>1032.6003472222221</v>
      </c>
      <c r="R321" s="66">
        <v>3.7</v>
      </c>
      <c r="S321" s="64">
        <v>2.6</v>
      </c>
      <c r="T321" s="23">
        <v>0.7</v>
      </c>
      <c r="U321" s="277" t="s">
        <v>46</v>
      </c>
      <c r="V321" s="281"/>
      <c r="W321" s="24">
        <v>0</v>
      </c>
      <c r="X321" s="25">
        <v>0</v>
      </c>
      <c r="Y321" s="26">
        <v>0</v>
      </c>
      <c r="Z321" s="28">
        <v>0</v>
      </c>
      <c r="AA321" s="282" t="s">
        <v>230</v>
      </c>
      <c r="AB321" s="27"/>
      <c r="AG321" s="287"/>
    </row>
    <row r="322" spans="1:33" s="19" customFormat="1" x14ac:dyDescent="0.3">
      <c r="A322" s="41">
        <v>42689</v>
      </c>
      <c r="B322" s="42">
        <v>-6.8</v>
      </c>
      <c r="C322" s="14">
        <v>4.0999999999999996</v>
      </c>
      <c r="D322" s="14">
        <v>1.9</v>
      </c>
      <c r="E322" s="14">
        <v>4.4000000000000004</v>
      </c>
      <c r="F322" s="14">
        <v>-7.2</v>
      </c>
      <c r="G322" s="14">
        <f t="shared" si="11"/>
        <v>0.27499999999999991</v>
      </c>
      <c r="H322" s="71">
        <v>-0.5</v>
      </c>
      <c r="I322" s="42">
        <v>-1.7</v>
      </c>
      <c r="J322" s="14">
        <v>-10.1</v>
      </c>
      <c r="K322" s="71">
        <v>-4.7444444444444436</v>
      </c>
      <c r="L322" s="75">
        <v>87</v>
      </c>
      <c r="M322" s="22">
        <v>59</v>
      </c>
      <c r="N322" s="72">
        <v>73.545138888888886</v>
      </c>
      <c r="O322" s="358">
        <v>1034.5999999999999</v>
      </c>
      <c r="P322" s="20">
        <v>1027.2</v>
      </c>
      <c r="Q322" s="20">
        <v>1031.6041666666674</v>
      </c>
      <c r="R322" s="66">
        <v>7.8</v>
      </c>
      <c r="S322" s="64">
        <v>4.5</v>
      </c>
      <c r="T322" s="23">
        <v>1.4</v>
      </c>
      <c r="U322" s="277" t="s">
        <v>89</v>
      </c>
      <c r="V322" s="281" t="s">
        <v>223</v>
      </c>
      <c r="W322" s="24">
        <v>3.6</v>
      </c>
      <c r="X322" s="25">
        <v>2</v>
      </c>
      <c r="Y322" s="26">
        <v>1</v>
      </c>
      <c r="Z322" s="28">
        <v>0</v>
      </c>
      <c r="AA322" s="282" t="s">
        <v>233</v>
      </c>
      <c r="AB322" s="27"/>
      <c r="AG322" s="287"/>
    </row>
    <row r="323" spans="1:33" s="19" customFormat="1" x14ac:dyDescent="0.3">
      <c r="A323" s="41">
        <v>42690</v>
      </c>
      <c r="B323" s="42">
        <v>1</v>
      </c>
      <c r="C323" s="14">
        <v>1.3</v>
      </c>
      <c r="D323" s="14">
        <v>1.4</v>
      </c>
      <c r="E323" s="14">
        <v>0.9</v>
      </c>
      <c r="F323" s="14">
        <v>0.7</v>
      </c>
      <c r="G323" s="14">
        <f t="shared" si="11"/>
        <v>1.2749999999999999</v>
      </c>
      <c r="H323" s="71">
        <v>1.3</v>
      </c>
      <c r="I323" s="42">
        <v>-1.2</v>
      </c>
      <c r="J323" s="14">
        <v>-4.0999999999999996</v>
      </c>
      <c r="K323" s="71">
        <v>-1.9770833333333289</v>
      </c>
      <c r="L323" s="75">
        <v>84</v>
      </c>
      <c r="M323" s="22">
        <v>65</v>
      </c>
      <c r="N323" s="72">
        <v>79.104166666666671</v>
      </c>
      <c r="O323" s="358">
        <v>1027.2</v>
      </c>
      <c r="P323" s="20">
        <v>1020.6</v>
      </c>
      <c r="Q323" s="20">
        <v>1023.4666666666664</v>
      </c>
      <c r="R323" s="66">
        <v>7.8</v>
      </c>
      <c r="S323" s="64">
        <v>4.5</v>
      </c>
      <c r="T323" s="23">
        <v>2.8</v>
      </c>
      <c r="U323" s="277" t="s">
        <v>89</v>
      </c>
      <c r="V323" s="281" t="s">
        <v>223</v>
      </c>
      <c r="W323" s="24">
        <v>3.6</v>
      </c>
      <c r="X323" s="25">
        <v>2</v>
      </c>
      <c r="Y323" s="26">
        <v>0</v>
      </c>
      <c r="Z323" s="28">
        <v>0</v>
      </c>
      <c r="AA323" s="282" t="s">
        <v>218</v>
      </c>
      <c r="AB323" s="27"/>
      <c r="AG323" s="287"/>
    </row>
    <row r="324" spans="1:33" s="19" customFormat="1" x14ac:dyDescent="0.3">
      <c r="A324" s="41">
        <v>42691</v>
      </c>
      <c r="B324" s="42">
        <v>0.8</v>
      </c>
      <c r="C324" s="14">
        <v>1.4</v>
      </c>
      <c r="D324" s="14">
        <v>2.4</v>
      </c>
      <c r="E324" s="14">
        <v>3</v>
      </c>
      <c r="F324" s="14">
        <v>0.7</v>
      </c>
      <c r="G324" s="14">
        <f t="shared" si="11"/>
        <v>1.75</v>
      </c>
      <c r="H324" s="71">
        <v>1.5</v>
      </c>
      <c r="I324" s="42">
        <v>1.5</v>
      </c>
      <c r="J324" s="14">
        <v>-1.4</v>
      </c>
      <c r="K324" s="71">
        <v>-0.41985815602836829</v>
      </c>
      <c r="L324" s="75">
        <v>90</v>
      </c>
      <c r="M324" s="22">
        <v>53</v>
      </c>
      <c r="N324" s="72">
        <v>87.148936170212764</v>
      </c>
      <c r="O324" s="358">
        <v>1021</v>
      </c>
      <c r="P324" s="20">
        <v>1018.6</v>
      </c>
      <c r="Q324" s="20">
        <v>1019.9526132404176</v>
      </c>
      <c r="R324" s="66">
        <v>7.8</v>
      </c>
      <c r="S324" s="64">
        <v>5</v>
      </c>
      <c r="T324" s="23">
        <v>3</v>
      </c>
      <c r="U324" s="277" t="s">
        <v>44</v>
      </c>
      <c r="V324" s="281" t="s">
        <v>220</v>
      </c>
      <c r="W324" s="24">
        <v>3.6</v>
      </c>
      <c r="X324" s="25">
        <v>2.2999999999999998</v>
      </c>
      <c r="Y324" s="26">
        <v>0</v>
      </c>
      <c r="Z324" s="28">
        <v>0</v>
      </c>
      <c r="AA324" s="282" t="s">
        <v>218</v>
      </c>
      <c r="AB324" s="27"/>
      <c r="AG324" s="287"/>
    </row>
    <row r="325" spans="1:33" s="19" customFormat="1" x14ac:dyDescent="0.3">
      <c r="A325" s="41">
        <v>42692</v>
      </c>
      <c r="B325" s="42">
        <v>3.7</v>
      </c>
      <c r="C325" s="14">
        <v>6.1</v>
      </c>
      <c r="D325" s="14">
        <v>9.1</v>
      </c>
      <c r="E325" s="14">
        <v>9.1</v>
      </c>
      <c r="F325" s="14">
        <v>2.7</v>
      </c>
      <c r="G325" s="14">
        <f t="shared" si="11"/>
        <v>7</v>
      </c>
      <c r="H325" s="71">
        <v>5.7</v>
      </c>
      <c r="I325" s="42">
        <v>5.0999999999999996</v>
      </c>
      <c r="J325" s="14">
        <v>0.9</v>
      </c>
      <c r="K325" s="71">
        <v>3.7809523809523689</v>
      </c>
      <c r="L325" s="75">
        <v>92</v>
      </c>
      <c r="M325" s="22">
        <v>74</v>
      </c>
      <c r="N325" s="72">
        <v>79.510204081632651</v>
      </c>
      <c r="O325" s="358">
        <v>1020.1</v>
      </c>
      <c r="P325" s="20">
        <v>1016.9</v>
      </c>
      <c r="Q325" s="20">
        <v>1018.024489795918</v>
      </c>
      <c r="R325" s="66">
        <v>9.9</v>
      </c>
      <c r="S325" s="64">
        <v>5</v>
      </c>
      <c r="T325" s="23">
        <v>1.8</v>
      </c>
      <c r="U325" s="277" t="s">
        <v>44</v>
      </c>
      <c r="V325" s="281"/>
      <c r="W325" s="24">
        <v>0</v>
      </c>
      <c r="X325" s="25">
        <v>0</v>
      </c>
      <c r="Y325" s="26">
        <v>0</v>
      </c>
      <c r="Z325" s="28">
        <v>0</v>
      </c>
      <c r="AA325" s="282" t="s">
        <v>218</v>
      </c>
      <c r="AB325" s="27"/>
      <c r="AG325" s="287"/>
    </row>
    <row r="326" spans="1:33" s="19" customFormat="1" x14ac:dyDescent="0.3">
      <c r="A326" s="41">
        <v>42693</v>
      </c>
      <c r="B326" s="42">
        <v>7.6</v>
      </c>
      <c r="C326" s="14">
        <v>14.1</v>
      </c>
      <c r="D326" s="14">
        <v>12.7</v>
      </c>
      <c r="E326" s="14">
        <v>14.6</v>
      </c>
      <c r="F326" s="14">
        <v>7.5</v>
      </c>
      <c r="G326" s="14">
        <f t="shared" si="11"/>
        <v>11.774999999999999</v>
      </c>
      <c r="H326" s="71">
        <v>11.4</v>
      </c>
      <c r="I326" s="42">
        <v>5.9</v>
      </c>
      <c r="J326" s="14">
        <v>3.5</v>
      </c>
      <c r="K326" s="71">
        <v>4.5731010452961609</v>
      </c>
      <c r="L326" s="75">
        <v>80</v>
      </c>
      <c r="M326" s="22">
        <v>51</v>
      </c>
      <c r="N326" s="72">
        <v>63.793031358885017</v>
      </c>
      <c r="O326" s="358">
        <v>1020</v>
      </c>
      <c r="P326" s="20">
        <v>1013.9</v>
      </c>
      <c r="Q326" s="20">
        <v>1017.0723344947738</v>
      </c>
      <c r="R326" s="66">
        <v>13.9</v>
      </c>
      <c r="S326" s="64">
        <v>7</v>
      </c>
      <c r="T326" s="23">
        <v>2.7</v>
      </c>
      <c r="U326" s="277" t="s">
        <v>89</v>
      </c>
      <c r="V326" s="281" t="s">
        <v>228</v>
      </c>
      <c r="W326" s="24">
        <v>0</v>
      </c>
      <c r="X326" s="25">
        <v>0</v>
      </c>
      <c r="Y326" s="26">
        <v>0</v>
      </c>
      <c r="Z326" s="28">
        <v>0</v>
      </c>
      <c r="AA326" s="282" t="s">
        <v>230</v>
      </c>
      <c r="AB326" s="27"/>
      <c r="AG326" s="287"/>
    </row>
    <row r="327" spans="1:33" s="19" customFormat="1" x14ac:dyDescent="0.3">
      <c r="A327" s="41">
        <v>42694</v>
      </c>
      <c r="B327" s="42">
        <v>9.6</v>
      </c>
      <c r="C327" s="14">
        <v>11.2</v>
      </c>
      <c r="D327" s="14">
        <v>12.8</v>
      </c>
      <c r="E327" s="14">
        <v>13.4</v>
      </c>
      <c r="F327" s="14">
        <v>0.4</v>
      </c>
      <c r="G327" s="14">
        <f t="shared" si="11"/>
        <v>11.6</v>
      </c>
      <c r="H327" s="71">
        <v>10.3</v>
      </c>
      <c r="I327" s="42">
        <v>6.6</v>
      </c>
      <c r="J327" s="14">
        <v>4.5999999999999996</v>
      </c>
      <c r="K327" s="71">
        <v>5.5498612395929712</v>
      </c>
      <c r="L327" s="75">
        <v>85</v>
      </c>
      <c r="M327" s="22">
        <v>58</v>
      </c>
      <c r="N327" s="72">
        <v>70.255877034358051</v>
      </c>
      <c r="O327" s="358">
        <v>1024.2</v>
      </c>
      <c r="P327" s="20">
        <v>1015.8</v>
      </c>
      <c r="Q327" s="20">
        <v>1019.1402121504314</v>
      </c>
      <c r="R327" s="66">
        <v>10.5</v>
      </c>
      <c r="S327" s="64">
        <v>5.6</v>
      </c>
      <c r="T327" s="23">
        <v>2</v>
      </c>
      <c r="U327" s="277" t="s">
        <v>89</v>
      </c>
      <c r="V327" s="281"/>
      <c r="W327" s="24">
        <v>0</v>
      </c>
      <c r="X327" s="25">
        <v>0</v>
      </c>
      <c r="Y327" s="26">
        <v>0</v>
      </c>
      <c r="Z327" s="28">
        <v>0</v>
      </c>
      <c r="AA327" s="282" t="s">
        <v>230</v>
      </c>
      <c r="AB327" s="27"/>
      <c r="AG327" s="287"/>
    </row>
    <row r="328" spans="1:33" s="19" customFormat="1" x14ac:dyDescent="0.3">
      <c r="A328" s="41">
        <v>42695</v>
      </c>
      <c r="B328" s="42">
        <v>6</v>
      </c>
      <c r="C328" s="14">
        <v>13.6</v>
      </c>
      <c r="D328" s="14">
        <v>5.7</v>
      </c>
      <c r="E328" s="14">
        <v>14.1</v>
      </c>
      <c r="F328" s="14">
        <v>3.2</v>
      </c>
      <c r="G328" s="14">
        <f t="shared" si="11"/>
        <v>7.75</v>
      </c>
      <c r="H328" s="71">
        <v>9.5</v>
      </c>
      <c r="I328" s="42">
        <v>5.8</v>
      </c>
      <c r="J328" s="14">
        <v>2</v>
      </c>
      <c r="K328" s="71">
        <v>4.3520833333333337</v>
      </c>
      <c r="L328" s="75">
        <v>95</v>
      </c>
      <c r="M328" s="22">
        <v>52</v>
      </c>
      <c r="N328" s="72">
        <v>71.25</v>
      </c>
      <c r="O328" s="358">
        <v>1023</v>
      </c>
      <c r="P328" s="20">
        <v>1020.3</v>
      </c>
      <c r="Q328" s="20">
        <v>1021.5874999999994</v>
      </c>
      <c r="R328" s="66">
        <v>6.5</v>
      </c>
      <c r="S328" s="64">
        <v>4</v>
      </c>
      <c r="T328" s="23">
        <v>1.5</v>
      </c>
      <c r="U328" s="277" t="s">
        <v>89</v>
      </c>
      <c r="V328" s="281"/>
      <c r="W328" s="24">
        <v>0</v>
      </c>
      <c r="X328" s="25">
        <v>0</v>
      </c>
      <c r="Y328" s="26">
        <v>0</v>
      </c>
      <c r="Z328" s="28">
        <v>0</v>
      </c>
      <c r="AA328" s="282" t="s">
        <v>238</v>
      </c>
      <c r="AB328" s="27"/>
      <c r="AG328" s="287"/>
    </row>
    <row r="329" spans="1:33" s="19" customFormat="1" x14ac:dyDescent="0.3">
      <c r="A329" s="41">
        <v>42696</v>
      </c>
      <c r="B329" s="42">
        <v>1.3</v>
      </c>
      <c r="C329" s="14">
        <v>13.6</v>
      </c>
      <c r="D329" s="14">
        <v>2.5</v>
      </c>
      <c r="E329" s="14">
        <v>13.7</v>
      </c>
      <c r="F329" s="14">
        <v>-0.2</v>
      </c>
      <c r="G329" s="14">
        <f t="shared" si="11"/>
        <v>4.9749999999999996</v>
      </c>
      <c r="H329" s="71">
        <v>6</v>
      </c>
      <c r="I329" s="42">
        <v>6.5</v>
      </c>
      <c r="J329" s="14">
        <v>-1.3</v>
      </c>
      <c r="K329" s="71">
        <v>2.7631944444444447</v>
      </c>
      <c r="L329" s="75">
        <v>98</v>
      </c>
      <c r="M329" s="22">
        <v>51</v>
      </c>
      <c r="N329" s="72">
        <v>81.361111111111114</v>
      </c>
      <c r="O329" s="358">
        <v>1024.9000000000001</v>
      </c>
      <c r="P329" s="20">
        <v>1021.9</v>
      </c>
      <c r="Q329" s="20">
        <v>1023.4437499999993</v>
      </c>
      <c r="R329" s="66">
        <v>5.8</v>
      </c>
      <c r="S329" s="64">
        <v>3.5</v>
      </c>
      <c r="T329" s="23">
        <v>0.9</v>
      </c>
      <c r="U329" s="277" t="s">
        <v>44</v>
      </c>
      <c r="V329" s="281"/>
      <c r="W329" s="24">
        <v>0</v>
      </c>
      <c r="X329" s="25">
        <v>0</v>
      </c>
      <c r="Y329" s="26">
        <v>0</v>
      </c>
      <c r="Z329" s="28">
        <v>0</v>
      </c>
      <c r="AA329" s="282" t="s">
        <v>243</v>
      </c>
      <c r="AB329" s="27"/>
      <c r="AG329" s="287"/>
    </row>
    <row r="330" spans="1:33" s="19" customFormat="1" x14ac:dyDescent="0.3">
      <c r="A330" s="41">
        <v>42697</v>
      </c>
      <c r="B330" s="42">
        <v>-0.2</v>
      </c>
      <c r="C330" s="14">
        <v>9.9</v>
      </c>
      <c r="D330" s="14">
        <v>0.2</v>
      </c>
      <c r="E330" s="14">
        <v>10.5</v>
      </c>
      <c r="F330" s="14">
        <v>-1</v>
      </c>
      <c r="G330" s="14">
        <f t="shared" si="11"/>
        <v>2.5250000000000004</v>
      </c>
      <c r="H330" s="71">
        <v>2.2999999999999998</v>
      </c>
      <c r="I330" s="42">
        <v>7.3</v>
      </c>
      <c r="J330" s="14">
        <v>-2</v>
      </c>
      <c r="K330" s="71">
        <v>0.84577464788732459</v>
      </c>
      <c r="L330" s="75">
        <v>99</v>
      </c>
      <c r="M330" s="22">
        <v>70</v>
      </c>
      <c r="N330" s="72">
        <v>90.507042253521121</v>
      </c>
      <c r="O330" s="358">
        <v>1026.7</v>
      </c>
      <c r="P330" s="20">
        <v>1024.3</v>
      </c>
      <c r="Q330" s="20">
        <v>1025.1714788732388</v>
      </c>
      <c r="R330" s="66">
        <v>2.4</v>
      </c>
      <c r="S330" s="64">
        <v>1.4</v>
      </c>
      <c r="T330" s="23">
        <v>0.4</v>
      </c>
      <c r="U330" s="277" t="s">
        <v>94</v>
      </c>
      <c r="V330" s="281"/>
      <c r="W330" s="24">
        <v>0</v>
      </c>
      <c r="X330" s="25">
        <v>0</v>
      </c>
      <c r="Y330" s="26">
        <v>0</v>
      </c>
      <c r="Z330" s="28">
        <v>0</v>
      </c>
      <c r="AA330" s="282" t="s">
        <v>415</v>
      </c>
      <c r="AB330" s="27"/>
      <c r="AG330" s="287"/>
    </row>
    <row r="331" spans="1:33" s="19" customFormat="1" x14ac:dyDescent="0.3">
      <c r="A331" s="41">
        <v>42698</v>
      </c>
      <c r="B331" s="42">
        <v>2.4</v>
      </c>
      <c r="C331" s="14">
        <v>4.2</v>
      </c>
      <c r="D331" s="14">
        <v>3.4</v>
      </c>
      <c r="E331" s="14">
        <v>4.5</v>
      </c>
      <c r="F331" s="14">
        <v>-0.6</v>
      </c>
      <c r="G331" s="14">
        <f t="shared" si="11"/>
        <v>3.3499999999999996</v>
      </c>
      <c r="H331" s="71">
        <v>2.8</v>
      </c>
      <c r="I331" s="42">
        <v>4.4000000000000004</v>
      </c>
      <c r="J331" s="14">
        <v>-1.4</v>
      </c>
      <c r="K331" s="71">
        <v>2.3701388888888899</v>
      </c>
      <c r="L331" s="75">
        <v>99</v>
      </c>
      <c r="M331" s="22">
        <v>94</v>
      </c>
      <c r="N331" s="72">
        <v>96.996527777777771</v>
      </c>
      <c r="O331" s="358">
        <v>1024.9000000000001</v>
      </c>
      <c r="P331" s="20">
        <v>1021.5</v>
      </c>
      <c r="Q331" s="20">
        <v>1023.3746527777769</v>
      </c>
      <c r="R331" s="66">
        <v>1.7</v>
      </c>
      <c r="S331" s="64">
        <v>1</v>
      </c>
      <c r="T331" s="23">
        <v>0.2</v>
      </c>
      <c r="U331" s="277" t="s">
        <v>46</v>
      </c>
      <c r="V331" s="281" t="s">
        <v>228</v>
      </c>
      <c r="W331" s="24">
        <v>0</v>
      </c>
      <c r="X331" s="25">
        <v>0</v>
      </c>
      <c r="Y331" s="26">
        <v>0</v>
      </c>
      <c r="Z331" s="28">
        <v>0</v>
      </c>
      <c r="AA331" s="282" t="s">
        <v>437</v>
      </c>
      <c r="AB331" s="27"/>
      <c r="AG331" s="287"/>
    </row>
    <row r="332" spans="1:33" s="19" customFormat="1" x14ac:dyDescent="0.3">
      <c r="A332" s="41">
        <v>42699</v>
      </c>
      <c r="B332" s="42">
        <v>4.3</v>
      </c>
      <c r="C332" s="14">
        <v>8.6999999999999993</v>
      </c>
      <c r="D332" s="14">
        <v>4.7</v>
      </c>
      <c r="E332" s="14">
        <v>8.8000000000000007</v>
      </c>
      <c r="F332" s="14">
        <v>-0.1</v>
      </c>
      <c r="G332" s="14">
        <f t="shared" si="11"/>
        <v>5.6</v>
      </c>
      <c r="H332" s="71">
        <v>5.2</v>
      </c>
      <c r="I332" s="42">
        <v>6.2</v>
      </c>
      <c r="J332" s="14">
        <v>-2</v>
      </c>
      <c r="K332" s="71">
        <v>3.6604166666666709</v>
      </c>
      <c r="L332" s="75">
        <v>99</v>
      </c>
      <c r="M332" s="22">
        <v>79</v>
      </c>
      <c r="N332" s="72">
        <v>90.229166666666671</v>
      </c>
      <c r="O332" s="358">
        <v>1022.4</v>
      </c>
      <c r="P332" s="20">
        <v>1020.2</v>
      </c>
      <c r="Q332" s="20">
        <v>1021.1875</v>
      </c>
      <c r="R332" s="66">
        <v>5.0999999999999996</v>
      </c>
      <c r="S332" s="64">
        <v>2.8</v>
      </c>
      <c r="T332" s="23">
        <v>0.5</v>
      </c>
      <c r="U332" s="277" t="s">
        <v>46</v>
      </c>
      <c r="V332" s="281"/>
      <c r="W332" s="24">
        <v>0</v>
      </c>
      <c r="X332" s="25">
        <v>0</v>
      </c>
      <c r="Y332" s="26">
        <v>0</v>
      </c>
      <c r="Z332" s="28">
        <v>0</v>
      </c>
      <c r="AA332" s="282" t="s">
        <v>425</v>
      </c>
      <c r="AB332" s="27"/>
      <c r="AG332" s="287"/>
    </row>
    <row r="333" spans="1:33" s="19" customFormat="1" x14ac:dyDescent="0.3">
      <c r="A333" s="41">
        <v>42700</v>
      </c>
      <c r="B333" s="42">
        <v>-3.9</v>
      </c>
      <c r="C333" s="14">
        <v>8.5</v>
      </c>
      <c r="D333" s="14">
        <v>4.9000000000000004</v>
      </c>
      <c r="E333" s="14">
        <v>8.8000000000000007</v>
      </c>
      <c r="F333" s="14">
        <v>-4.2</v>
      </c>
      <c r="G333" s="14">
        <f t="shared" si="11"/>
        <v>3.6</v>
      </c>
      <c r="H333" s="71">
        <v>2.6</v>
      </c>
      <c r="I333" s="42">
        <v>3.9</v>
      </c>
      <c r="J333" s="14">
        <v>-6</v>
      </c>
      <c r="K333" s="71">
        <v>0.11944444444444402</v>
      </c>
      <c r="L333" s="75">
        <v>93</v>
      </c>
      <c r="M333" s="22">
        <v>61</v>
      </c>
      <c r="N333" s="72">
        <v>84.256944444444443</v>
      </c>
      <c r="O333" s="358">
        <v>1021.8</v>
      </c>
      <c r="P333" s="20">
        <v>1012.4</v>
      </c>
      <c r="Q333" s="20">
        <v>1017.9531250000002</v>
      </c>
      <c r="R333" s="66">
        <v>2.7</v>
      </c>
      <c r="S333" s="64">
        <v>1.5</v>
      </c>
      <c r="T333" s="23">
        <v>0.4</v>
      </c>
      <c r="U333" s="277" t="s">
        <v>93</v>
      </c>
      <c r="V333" s="281" t="s">
        <v>228</v>
      </c>
      <c r="W333" s="24">
        <v>0</v>
      </c>
      <c r="X333" s="25">
        <v>0</v>
      </c>
      <c r="Y333" s="26">
        <v>0</v>
      </c>
      <c r="Z333" s="28">
        <v>0</v>
      </c>
      <c r="AA333" s="282" t="s">
        <v>238</v>
      </c>
      <c r="AB333" s="27"/>
      <c r="AG333" s="287"/>
    </row>
    <row r="334" spans="1:33" s="19" customFormat="1" x14ac:dyDescent="0.3">
      <c r="A334" s="41">
        <v>42701</v>
      </c>
      <c r="B334" s="42">
        <v>4.8</v>
      </c>
      <c r="C334" s="14">
        <v>5.4</v>
      </c>
      <c r="D334" s="14">
        <v>2.7</v>
      </c>
      <c r="E334" s="14">
        <v>5.5</v>
      </c>
      <c r="F334" s="14">
        <v>0.7</v>
      </c>
      <c r="G334" s="14">
        <f t="shared" si="11"/>
        <v>3.9</v>
      </c>
      <c r="H334" s="71">
        <v>4.4000000000000004</v>
      </c>
      <c r="I334" s="42">
        <v>5.2</v>
      </c>
      <c r="J334" s="14">
        <v>-2.2000000000000002</v>
      </c>
      <c r="K334" s="71">
        <v>2.796180555555559</v>
      </c>
      <c r="L334" s="75">
        <v>98</v>
      </c>
      <c r="M334" s="22">
        <v>70</v>
      </c>
      <c r="N334" s="72">
        <v>89.753472222222229</v>
      </c>
      <c r="O334" s="358">
        <v>1012.7</v>
      </c>
      <c r="P334" s="20">
        <v>1006.5</v>
      </c>
      <c r="Q334" s="20">
        <v>1008.8597222222221</v>
      </c>
      <c r="R334" s="66">
        <v>7.1</v>
      </c>
      <c r="S334" s="64">
        <v>2.7</v>
      </c>
      <c r="T334" s="23">
        <v>0.7</v>
      </c>
      <c r="U334" s="277" t="s">
        <v>45</v>
      </c>
      <c r="V334" s="281" t="s">
        <v>220</v>
      </c>
      <c r="W334" s="24">
        <v>3.6</v>
      </c>
      <c r="X334" s="25">
        <v>2</v>
      </c>
      <c r="Y334" s="26">
        <v>0</v>
      </c>
      <c r="Z334" s="28">
        <v>0</v>
      </c>
      <c r="AA334" s="282" t="s">
        <v>438</v>
      </c>
      <c r="AB334" s="27"/>
      <c r="AG334" s="287"/>
    </row>
    <row r="335" spans="1:33" s="19" customFormat="1" x14ac:dyDescent="0.3">
      <c r="A335" s="41">
        <v>42702</v>
      </c>
      <c r="B335" s="42">
        <v>-0.4</v>
      </c>
      <c r="C335" s="14">
        <v>1.7</v>
      </c>
      <c r="D335" s="14">
        <v>-0.7</v>
      </c>
      <c r="E335" s="14">
        <v>3.3</v>
      </c>
      <c r="F335" s="14">
        <v>-1.5</v>
      </c>
      <c r="G335" s="14">
        <f t="shared" si="11"/>
        <v>-2.5000000000000022E-2</v>
      </c>
      <c r="H335" s="71">
        <v>0.5</v>
      </c>
      <c r="I335" s="42">
        <v>-1</v>
      </c>
      <c r="J335" s="14">
        <v>-8.9</v>
      </c>
      <c r="K335" s="71">
        <v>-4.4315972222222264</v>
      </c>
      <c r="L335" s="75">
        <v>87</v>
      </c>
      <c r="M335" s="22">
        <v>54</v>
      </c>
      <c r="N335" s="72">
        <v>69.78125</v>
      </c>
      <c r="O335" s="358">
        <v>1024.7</v>
      </c>
      <c r="P335" s="20">
        <v>1009.8</v>
      </c>
      <c r="Q335" s="20">
        <v>1016.3361111111109</v>
      </c>
      <c r="R335" s="66">
        <v>7.5</v>
      </c>
      <c r="S335" s="64">
        <v>4.5999999999999996</v>
      </c>
      <c r="T335" s="23">
        <v>1.5</v>
      </c>
      <c r="U335" s="277" t="s">
        <v>100</v>
      </c>
      <c r="V335" s="281" t="s">
        <v>245</v>
      </c>
      <c r="W335" s="24">
        <v>0</v>
      </c>
      <c r="X335" s="25">
        <v>0</v>
      </c>
      <c r="Y335" s="26">
        <v>0</v>
      </c>
      <c r="Z335" s="28">
        <v>0</v>
      </c>
      <c r="AA335" s="282" t="s">
        <v>222</v>
      </c>
      <c r="AB335" s="27"/>
      <c r="AG335" s="287"/>
    </row>
    <row r="336" spans="1:33" s="19" customFormat="1" x14ac:dyDescent="0.3">
      <c r="A336" s="41">
        <v>42703</v>
      </c>
      <c r="B336" s="42">
        <v>-4.2</v>
      </c>
      <c r="C336" s="14">
        <v>2.9</v>
      </c>
      <c r="D336" s="14">
        <v>1.2</v>
      </c>
      <c r="E336" s="14">
        <v>4.3</v>
      </c>
      <c r="F336" s="14">
        <v>-4.4000000000000004</v>
      </c>
      <c r="G336" s="14">
        <f t="shared" si="11"/>
        <v>0.27499999999999991</v>
      </c>
      <c r="H336" s="71">
        <v>0.2</v>
      </c>
      <c r="I336" s="42">
        <v>-3.3</v>
      </c>
      <c r="J336" s="14">
        <v>-9.8000000000000007</v>
      </c>
      <c r="K336" s="71">
        <v>-6.2736111111111139</v>
      </c>
      <c r="L336" s="75">
        <v>73</v>
      </c>
      <c r="M336" s="22">
        <v>42</v>
      </c>
      <c r="N336" s="72">
        <v>62.590277777777779</v>
      </c>
      <c r="O336" s="358">
        <v>1028.9000000000001</v>
      </c>
      <c r="P336" s="20">
        <v>1024.4000000000001</v>
      </c>
      <c r="Q336" s="20">
        <v>1026.7656250000005</v>
      </c>
      <c r="R336" s="66">
        <v>4.8</v>
      </c>
      <c r="S336" s="64">
        <v>2.8</v>
      </c>
      <c r="T336" s="23">
        <v>1</v>
      </c>
      <c r="U336" s="277" t="s">
        <v>100</v>
      </c>
      <c r="V336" s="281" t="s">
        <v>245</v>
      </c>
      <c r="W336" s="24">
        <v>0</v>
      </c>
      <c r="X336" s="25">
        <v>0</v>
      </c>
      <c r="Y336" s="26">
        <v>0</v>
      </c>
      <c r="Z336" s="28">
        <v>0</v>
      </c>
      <c r="AA336" s="282" t="s">
        <v>230</v>
      </c>
      <c r="AB336" s="27"/>
      <c r="AG336" s="287"/>
    </row>
    <row r="337" spans="1:33" s="373" customFormat="1" ht="15" thickBot="1" x14ac:dyDescent="0.35">
      <c r="A337" s="361">
        <v>42704</v>
      </c>
      <c r="B337" s="362">
        <v>0.5</v>
      </c>
      <c r="C337" s="363">
        <v>3.7</v>
      </c>
      <c r="D337" s="363">
        <v>0.6</v>
      </c>
      <c r="E337" s="363">
        <v>4.4000000000000004</v>
      </c>
      <c r="F337" s="363">
        <v>-0.2</v>
      </c>
      <c r="G337" s="363">
        <f>(B337+C337+2*D337)/4</f>
        <v>1.35</v>
      </c>
      <c r="H337" s="364">
        <v>1.5</v>
      </c>
      <c r="I337" s="362">
        <v>-1</v>
      </c>
      <c r="J337" s="363">
        <v>-4.7</v>
      </c>
      <c r="K337" s="364">
        <v>-2.7538194444444404</v>
      </c>
      <c r="L337" s="365">
        <v>87</v>
      </c>
      <c r="M337" s="366">
        <v>58</v>
      </c>
      <c r="N337" s="367">
        <v>73.822916666666671</v>
      </c>
      <c r="O337" s="368">
        <v>1028.7</v>
      </c>
      <c r="P337" s="369">
        <v>1018.5</v>
      </c>
      <c r="Q337" s="369">
        <v>1024.6211805555554</v>
      </c>
      <c r="R337" s="370">
        <v>6.1</v>
      </c>
      <c r="S337" s="371">
        <v>3.5</v>
      </c>
      <c r="T337" s="372">
        <v>1.1000000000000001</v>
      </c>
      <c r="U337" s="283" t="s">
        <v>89</v>
      </c>
      <c r="V337" s="284" t="s">
        <v>216</v>
      </c>
      <c r="W337" s="45">
        <v>3.6</v>
      </c>
      <c r="X337" s="46">
        <v>4</v>
      </c>
      <c r="Y337" s="47">
        <v>5</v>
      </c>
      <c r="Z337" s="48">
        <v>5</v>
      </c>
      <c r="AA337" s="285" t="s">
        <v>218</v>
      </c>
      <c r="AB337" s="360"/>
      <c r="AG337" s="375"/>
    </row>
    <row r="338" spans="1:33" x14ac:dyDescent="0.3">
      <c r="A338" s="41">
        <v>42705</v>
      </c>
      <c r="B338" s="68">
        <v>-0.4</v>
      </c>
      <c r="C338" s="31">
        <v>0.3</v>
      </c>
      <c r="D338" s="31">
        <v>0.5</v>
      </c>
      <c r="E338" s="31">
        <v>0.6</v>
      </c>
      <c r="F338" s="31">
        <v>-0.7</v>
      </c>
      <c r="G338" s="31">
        <f t="shared" ref="G338:G368" si="12">(B338+C338+2*D338)/4</f>
        <v>0.22499999999999998</v>
      </c>
      <c r="H338" s="74">
        <v>0</v>
      </c>
      <c r="I338" s="68">
        <v>-0.7</v>
      </c>
      <c r="J338" s="31">
        <v>-2.5</v>
      </c>
      <c r="K338" s="74">
        <v>-1.794097222222222</v>
      </c>
      <c r="L338" s="126">
        <v>91</v>
      </c>
      <c r="M338" s="32">
        <v>84</v>
      </c>
      <c r="N338" s="121">
        <v>87.819444444444443</v>
      </c>
      <c r="O338" s="359">
        <v>1018.5</v>
      </c>
      <c r="P338" s="33">
        <v>1002.5</v>
      </c>
      <c r="Q338" s="33">
        <v>1012.6697916666669</v>
      </c>
      <c r="R338" s="123">
        <v>2</v>
      </c>
      <c r="S338" s="122">
        <v>1.4</v>
      </c>
      <c r="T338" s="34">
        <v>0.4</v>
      </c>
      <c r="U338" s="274" t="s">
        <v>43</v>
      </c>
      <c r="V338" s="286" t="s">
        <v>223</v>
      </c>
      <c r="W338" s="116">
        <v>7.2</v>
      </c>
      <c r="X338" s="117">
        <v>7</v>
      </c>
      <c r="Y338" s="118">
        <v>6</v>
      </c>
      <c r="Z338" s="124">
        <v>11</v>
      </c>
      <c r="AA338" s="276" t="s">
        <v>218</v>
      </c>
      <c r="AB338"/>
      <c r="AC338"/>
      <c r="AD338"/>
      <c r="AE338"/>
      <c r="AF338"/>
      <c r="AG338" s="94"/>
    </row>
    <row r="339" spans="1:33" x14ac:dyDescent="0.3">
      <c r="A339" s="41">
        <v>42706</v>
      </c>
      <c r="B339" s="42">
        <v>2.2999999999999998</v>
      </c>
      <c r="C339" s="14">
        <v>2.2999999999999998</v>
      </c>
      <c r="D339" s="14">
        <v>1.3</v>
      </c>
      <c r="E339" s="14">
        <v>4</v>
      </c>
      <c r="F339" s="14">
        <v>0.6</v>
      </c>
      <c r="G339" s="14">
        <f t="shared" si="12"/>
        <v>1.7999999999999998</v>
      </c>
      <c r="H339" s="71">
        <v>1.8</v>
      </c>
      <c r="I339" s="42">
        <v>1.5</v>
      </c>
      <c r="J339" s="14">
        <v>-4.8</v>
      </c>
      <c r="K339" s="71">
        <v>-2.035069444444443</v>
      </c>
      <c r="L339" s="75">
        <v>93</v>
      </c>
      <c r="M339" s="22">
        <v>62</v>
      </c>
      <c r="N339" s="72">
        <v>76.222222222222229</v>
      </c>
      <c r="O339" s="358">
        <v>1015.1</v>
      </c>
      <c r="P339" s="20">
        <v>996.4</v>
      </c>
      <c r="Q339" s="20">
        <v>1005.0388888888888</v>
      </c>
      <c r="R339" s="66">
        <v>10.199999999999999</v>
      </c>
      <c r="S339" s="64">
        <v>5.5</v>
      </c>
      <c r="T339" s="23">
        <v>1.7</v>
      </c>
      <c r="U339" s="277" t="s">
        <v>100</v>
      </c>
      <c r="V339" s="278" t="s">
        <v>216</v>
      </c>
      <c r="W339" s="16">
        <v>3.6</v>
      </c>
      <c r="X339" s="17">
        <v>0.5</v>
      </c>
      <c r="Y339" s="18">
        <v>0.1</v>
      </c>
      <c r="Z339" s="44">
        <v>6.5</v>
      </c>
      <c r="AA339" s="279" t="s">
        <v>230</v>
      </c>
      <c r="AB339"/>
      <c r="AC339"/>
      <c r="AD339"/>
      <c r="AE339"/>
      <c r="AF339"/>
      <c r="AG339" s="94"/>
    </row>
    <row r="340" spans="1:33" x14ac:dyDescent="0.3">
      <c r="A340" s="41">
        <v>42707</v>
      </c>
      <c r="B340" s="42">
        <v>1.1000000000000001</v>
      </c>
      <c r="C340" s="14">
        <v>2.8</v>
      </c>
      <c r="D340" s="14">
        <v>-3.8</v>
      </c>
      <c r="E340" s="14">
        <v>3</v>
      </c>
      <c r="F340" s="14">
        <v>-5.6</v>
      </c>
      <c r="G340" s="14">
        <f t="shared" si="12"/>
        <v>-0.92499999999999993</v>
      </c>
      <c r="H340" s="71">
        <v>0.2</v>
      </c>
      <c r="I340" s="42">
        <v>-1</v>
      </c>
      <c r="J340" s="14">
        <v>-8.3000000000000007</v>
      </c>
      <c r="K340" s="71">
        <v>-4.3812499999999996</v>
      </c>
      <c r="L340" s="75">
        <v>83</v>
      </c>
      <c r="M340" s="22">
        <v>56</v>
      </c>
      <c r="N340" s="72">
        <v>71.670138888888886</v>
      </c>
      <c r="O340" s="358">
        <v>1026.2</v>
      </c>
      <c r="P340" s="20">
        <v>1014.8</v>
      </c>
      <c r="Q340" s="20">
        <v>1020.4253472222222</v>
      </c>
      <c r="R340" s="66">
        <v>7.8</v>
      </c>
      <c r="S340" s="64">
        <v>3</v>
      </c>
      <c r="T340" s="23">
        <v>0.7</v>
      </c>
      <c r="U340" s="277" t="s">
        <v>45</v>
      </c>
      <c r="V340" s="278"/>
      <c r="W340" s="16">
        <v>0</v>
      </c>
      <c r="X340" s="17">
        <v>0</v>
      </c>
      <c r="Y340" s="18">
        <v>0</v>
      </c>
      <c r="Z340" s="44">
        <v>5</v>
      </c>
      <c r="AA340" s="279" t="s">
        <v>230</v>
      </c>
      <c r="AB340"/>
      <c r="AC340"/>
      <c r="AD340"/>
      <c r="AE340"/>
      <c r="AF340"/>
      <c r="AG340" s="94"/>
    </row>
    <row r="341" spans="1:33" x14ac:dyDescent="0.3">
      <c r="A341" s="41">
        <v>42708</v>
      </c>
      <c r="B341" s="42">
        <v>-4.3</v>
      </c>
      <c r="C341" s="14">
        <v>3.3</v>
      </c>
      <c r="D341" s="14">
        <v>-5</v>
      </c>
      <c r="E341" s="14">
        <v>3.6</v>
      </c>
      <c r="F341" s="14">
        <v>-5.6</v>
      </c>
      <c r="G341" s="14">
        <f t="shared" si="12"/>
        <v>-2.75</v>
      </c>
      <c r="H341" s="71">
        <v>-2.2999999999999998</v>
      </c>
      <c r="I341" s="42">
        <v>-3.3</v>
      </c>
      <c r="J341" s="14">
        <v>-8.3000000000000007</v>
      </c>
      <c r="K341" s="71">
        <v>-6.3281249999999938</v>
      </c>
      <c r="L341" s="75">
        <v>87</v>
      </c>
      <c r="M341" s="22">
        <v>50</v>
      </c>
      <c r="N341" s="72">
        <v>75.055555555555557</v>
      </c>
      <c r="O341" s="358">
        <v>1033.2</v>
      </c>
      <c r="P341" s="20">
        <v>1025.8</v>
      </c>
      <c r="Q341" s="20">
        <v>1029.3041666666663</v>
      </c>
      <c r="R341" s="66">
        <v>2.4</v>
      </c>
      <c r="S341" s="64">
        <v>1.5</v>
      </c>
      <c r="T341" s="23">
        <v>0.4</v>
      </c>
      <c r="U341" s="277" t="s">
        <v>95</v>
      </c>
      <c r="V341" s="280"/>
      <c r="W341" s="16">
        <v>0</v>
      </c>
      <c r="X341" s="17">
        <v>0</v>
      </c>
      <c r="Y341" s="18">
        <v>0</v>
      </c>
      <c r="Z341" s="44">
        <v>4.9000000000000004</v>
      </c>
      <c r="AA341" s="279" t="s">
        <v>224</v>
      </c>
      <c r="AB341"/>
      <c r="AC341"/>
      <c r="AD341"/>
      <c r="AE341"/>
      <c r="AF341"/>
      <c r="AG341" s="94"/>
    </row>
    <row r="342" spans="1:33" x14ac:dyDescent="0.3">
      <c r="A342" s="41">
        <v>42709</v>
      </c>
      <c r="B342" s="42">
        <v>-3.6</v>
      </c>
      <c r="C342" s="14">
        <v>-1.8</v>
      </c>
      <c r="D342" s="14">
        <v>-4.8</v>
      </c>
      <c r="E342" s="14">
        <v>-1.7</v>
      </c>
      <c r="F342" s="14">
        <v>-5.4</v>
      </c>
      <c r="G342" s="14">
        <f t="shared" si="12"/>
        <v>-3.75</v>
      </c>
      <c r="H342" s="71">
        <v>-3.1</v>
      </c>
      <c r="I342" s="42">
        <v>-4.0999999999999996</v>
      </c>
      <c r="J342" s="14">
        <v>-7.5</v>
      </c>
      <c r="K342" s="71">
        <v>-5.6735915492957743</v>
      </c>
      <c r="L342" s="75">
        <v>87</v>
      </c>
      <c r="M342" s="22">
        <v>78</v>
      </c>
      <c r="N342" s="72">
        <v>82.492957746478879</v>
      </c>
      <c r="O342" s="358">
        <v>1033.4000000000001</v>
      </c>
      <c r="P342" s="20">
        <v>1026.4000000000001</v>
      </c>
      <c r="Q342" s="20">
        <v>1030.8024647887326</v>
      </c>
      <c r="R342" s="66">
        <v>5.0999999999999996</v>
      </c>
      <c r="S342" s="64">
        <v>3.5</v>
      </c>
      <c r="T342" s="23">
        <v>1.2</v>
      </c>
      <c r="U342" s="277" t="s">
        <v>43</v>
      </c>
      <c r="V342" s="280"/>
      <c r="W342" s="16">
        <v>0</v>
      </c>
      <c r="X342" s="17">
        <v>0</v>
      </c>
      <c r="Y342" s="18">
        <v>0</v>
      </c>
      <c r="Z342" s="44">
        <v>4.9000000000000004</v>
      </c>
      <c r="AA342" s="279" t="s">
        <v>218</v>
      </c>
      <c r="AB342"/>
      <c r="AC342"/>
      <c r="AD342"/>
      <c r="AE342"/>
      <c r="AF342"/>
      <c r="AG342" s="94"/>
    </row>
    <row r="343" spans="1:33" x14ac:dyDescent="0.3">
      <c r="A343" s="41">
        <v>42710</v>
      </c>
      <c r="B343" s="42">
        <v>-3.8</v>
      </c>
      <c r="C343" s="14">
        <v>-1.3</v>
      </c>
      <c r="D343" s="14">
        <v>-1.7</v>
      </c>
      <c r="E343" s="14">
        <v>-0.8</v>
      </c>
      <c r="F343" s="14">
        <v>-3.9</v>
      </c>
      <c r="G343" s="14">
        <f t="shared" si="12"/>
        <v>-2.125</v>
      </c>
      <c r="H343" s="71">
        <v>-2.5</v>
      </c>
      <c r="I343" s="42">
        <v>-2.7</v>
      </c>
      <c r="J343" s="14">
        <v>-6.7</v>
      </c>
      <c r="K343" s="71">
        <v>-5.1288194444444413</v>
      </c>
      <c r="L343" s="75">
        <v>87</v>
      </c>
      <c r="M343" s="22">
        <v>76</v>
      </c>
      <c r="N343" s="72">
        <v>82.114583333333329</v>
      </c>
      <c r="O343" s="358">
        <v>1031.5</v>
      </c>
      <c r="P343" s="20">
        <v>1025.2</v>
      </c>
      <c r="Q343" s="20">
        <v>1027.0892361111116</v>
      </c>
      <c r="R343" s="66">
        <v>4.4000000000000004</v>
      </c>
      <c r="S343" s="64">
        <v>2.6</v>
      </c>
      <c r="T343" s="23">
        <v>0.7</v>
      </c>
      <c r="U343" s="277" t="s">
        <v>43</v>
      </c>
      <c r="V343" s="280" t="s">
        <v>216</v>
      </c>
      <c r="W343" s="16">
        <v>3.6</v>
      </c>
      <c r="X343" s="17">
        <v>0.3</v>
      </c>
      <c r="Y343" s="18">
        <v>0.7</v>
      </c>
      <c r="Z343" s="44">
        <v>5.6</v>
      </c>
      <c r="AA343" s="279" t="s">
        <v>438</v>
      </c>
      <c r="AB343"/>
      <c r="AC343"/>
      <c r="AD343"/>
      <c r="AE343"/>
      <c r="AF343"/>
      <c r="AG343" s="94"/>
    </row>
    <row r="344" spans="1:33" x14ac:dyDescent="0.3">
      <c r="A344" s="41">
        <v>42711</v>
      </c>
      <c r="B344" s="42">
        <v>-1.3</v>
      </c>
      <c r="C344" s="14">
        <v>4.2</v>
      </c>
      <c r="D344" s="14">
        <v>-1.3</v>
      </c>
      <c r="E344" s="14">
        <v>4.5999999999999996</v>
      </c>
      <c r="F344" s="14">
        <v>-1.6</v>
      </c>
      <c r="G344" s="14">
        <f t="shared" si="12"/>
        <v>7.5000000000000067E-2</v>
      </c>
      <c r="H344" s="71">
        <v>0.3</v>
      </c>
      <c r="I344" s="42">
        <v>1.2</v>
      </c>
      <c r="J344" s="14">
        <v>-6.4</v>
      </c>
      <c r="K344" s="71">
        <v>-3.207986111111111</v>
      </c>
      <c r="L344" s="75">
        <v>91</v>
      </c>
      <c r="M344" s="22">
        <v>51</v>
      </c>
      <c r="N344" s="72">
        <v>78.638888888888886</v>
      </c>
      <c r="O344" s="358">
        <v>1037.7</v>
      </c>
      <c r="P344" s="20">
        <v>1031.5</v>
      </c>
      <c r="Q344" s="20">
        <v>1035.8371527777767</v>
      </c>
      <c r="R344" s="66">
        <v>6.8</v>
      </c>
      <c r="S344" s="64">
        <v>3.4</v>
      </c>
      <c r="T344" s="23">
        <v>1.2</v>
      </c>
      <c r="U344" s="277" t="s">
        <v>89</v>
      </c>
      <c r="V344" s="280"/>
      <c r="W344" s="16">
        <v>0</v>
      </c>
      <c r="X344" s="17">
        <v>0</v>
      </c>
      <c r="Y344" s="18">
        <v>0</v>
      </c>
      <c r="Z344" s="44">
        <v>5.5</v>
      </c>
      <c r="AA344" s="279" t="s">
        <v>230</v>
      </c>
      <c r="AB344"/>
      <c r="AC344"/>
      <c r="AD344"/>
      <c r="AE344"/>
      <c r="AF344"/>
      <c r="AG344" s="94"/>
    </row>
    <row r="345" spans="1:33" x14ac:dyDescent="0.3">
      <c r="A345" s="41">
        <v>42712</v>
      </c>
      <c r="B345" s="42">
        <v>-1.7</v>
      </c>
      <c r="C345" s="14">
        <v>-1.9</v>
      </c>
      <c r="D345" s="14">
        <v>-1.6</v>
      </c>
      <c r="E345" s="14">
        <v>-1.1000000000000001</v>
      </c>
      <c r="F345" s="14">
        <v>-2.2000000000000002</v>
      </c>
      <c r="G345" s="14">
        <f t="shared" si="12"/>
        <v>-1.7</v>
      </c>
      <c r="H345" s="71">
        <v>-1.7</v>
      </c>
      <c r="I345" s="42">
        <v>-3.6</v>
      </c>
      <c r="J345" s="14">
        <v>-5.2</v>
      </c>
      <c r="K345" s="71">
        <v>-4.1673611111111102</v>
      </c>
      <c r="L345" s="75">
        <v>85</v>
      </c>
      <c r="M345" s="22">
        <v>80</v>
      </c>
      <c r="N345" s="72">
        <v>83.354166666666671</v>
      </c>
      <c r="O345" s="358">
        <v>1036.2</v>
      </c>
      <c r="P345" s="20">
        <v>1029</v>
      </c>
      <c r="Q345" s="20">
        <v>1032.9763888888886</v>
      </c>
      <c r="R345" s="66">
        <v>8.8000000000000007</v>
      </c>
      <c r="S345" s="64">
        <v>3.6</v>
      </c>
      <c r="T345" s="23">
        <v>3</v>
      </c>
      <c r="U345" s="277" t="s">
        <v>89</v>
      </c>
      <c r="V345" s="280"/>
      <c r="W345" s="16">
        <v>0</v>
      </c>
      <c r="X345" s="17">
        <v>0</v>
      </c>
      <c r="Y345" s="18">
        <v>0</v>
      </c>
      <c r="Z345" s="44">
        <v>5.5</v>
      </c>
      <c r="AA345" s="279" t="s">
        <v>218</v>
      </c>
      <c r="AB345"/>
      <c r="AC345"/>
      <c r="AD345"/>
      <c r="AE345"/>
      <c r="AF345"/>
      <c r="AG345" s="94"/>
    </row>
    <row r="346" spans="1:33" x14ac:dyDescent="0.3">
      <c r="A346" s="41">
        <v>42713</v>
      </c>
      <c r="B346" s="42">
        <v>-1.8</v>
      </c>
      <c r="C346" s="14">
        <v>-0.8</v>
      </c>
      <c r="D346" s="14">
        <v>-1.2</v>
      </c>
      <c r="E346" s="14">
        <v>-0.3</v>
      </c>
      <c r="F346" s="14">
        <v>-1.9</v>
      </c>
      <c r="G346" s="14">
        <f t="shared" si="12"/>
        <v>-1.25</v>
      </c>
      <c r="H346" s="71">
        <v>-1.1000000000000001</v>
      </c>
      <c r="I346" s="42">
        <v>-2.8</v>
      </c>
      <c r="J346" s="14">
        <v>-3.8</v>
      </c>
      <c r="K346" s="71">
        <v>-3.260069444444444</v>
      </c>
      <c r="L346" s="75">
        <v>91</v>
      </c>
      <c r="M346" s="22">
        <v>81</v>
      </c>
      <c r="N346" s="72">
        <v>85.59375</v>
      </c>
      <c r="O346" s="358">
        <v>1029</v>
      </c>
      <c r="P346" s="20">
        <v>1025.0999999999999</v>
      </c>
      <c r="Q346" s="20">
        <v>1026.5611111111102</v>
      </c>
      <c r="R346" s="66">
        <v>7.1</v>
      </c>
      <c r="S346" s="64">
        <v>4.4000000000000004</v>
      </c>
      <c r="T346" s="23">
        <v>1.9</v>
      </c>
      <c r="U346" s="277" t="s">
        <v>89</v>
      </c>
      <c r="V346" s="280" t="s">
        <v>220</v>
      </c>
      <c r="W346" s="16">
        <v>3.6</v>
      </c>
      <c r="X346" s="17">
        <v>0.4</v>
      </c>
      <c r="Y346" s="18">
        <v>0</v>
      </c>
      <c r="Z346" s="44">
        <v>5.5</v>
      </c>
      <c r="AA346" s="279" t="s">
        <v>234</v>
      </c>
      <c r="AB346"/>
      <c r="AC346"/>
      <c r="AD346"/>
      <c r="AE346"/>
      <c r="AF346"/>
      <c r="AG346" s="94"/>
    </row>
    <row r="347" spans="1:33" x14ac:dyDescent="0.3">
      <c r="A347" s="41">
        <v>42714</v>
      </c>
      <c r="B347" s="42">
        <v>-1.8</v>
      </c>
      <c r="C347" s="14">
        <v>-1.2</v>
      </c>
      <c r="D347" s="14">
        <v>-0.5</v>
      </c>
      <c r="E347" s="14">
        <v>-0.1</v>
      </c>
      <c r="F347" s="14">
        <v>-1.9</v>
      </c>
      <c r="G347" s="14">
        <f t="shared" si="12"/>
        <v>-1</v>
      </c>
      <c r="H347" s="71">
        <v>-1.2</v>
      </c>
      <c r="I347" s="42">
        <v>-1.1000000000000001</v>
      </c>
      <c r="J347" s="14">
        <v>-3.4</v>
      </c>
      <c r="K347" s="71">
        <v>-2.4152777777777792</v>
      </c>
      <c r="L347" s="75">
        <v>93</v>
      </c>
      <c r="M347" s="22">
        <v>87</v>
      </c>
      <c r="N347" s="72">
        <v>91.201388888888886</v>
      </c>
      <c r="O347" s="358">
        <v>1025.9000000000001</v>
      </c>
      <c r="P347" s="20">
        <v>1020.3</v>
      </c>
      <c r="Q347" s="20">
        <v>1023.2590277777776</v>
      </c>
      <c r="R347" s="66">
        <v>6.1</v>
      </c>
      <c r="S347" s="64">
        <v>2.9</v>
      </c>
      <c r="T347" s="23">
        <v>1.4</v>
      </c>
      <c r="U347" s="277" t="s">
        <v>43</v>
      </c>
      <c r="V347" s="280" t="s">
        <v>214</v>
      </c>
      <c r="W347" s="16">
        <v>0</v>
      </c>
      <c r="X347" s="17">
        <v>0</v>
      </c>
      <c r="Y347" s="18">
        <v>0</v>
      </c>
      <c r="Z347" s="44">
        <v>5.3</v>
      </c>
      <c r="AA347" s="279" t="s">
        <v>438</v>
      </c>
      <c r="AB347"/>
      <c r="AC347"/>
      <c r="AD347"/>
      <c r="AE347"/>
      <c r="AF347"/>
      <c r="AG347" s="94"/>
    </row>
    <row r="348" spans="1:33" ht="28.8" x14ac:dyDescent="0.3">
      <c r="A348" s="41">
        <v>42715</v>
      </c>
      <c r="B348" s="42">
        <v>0</v>
      </c>
      <c r="C348" s="14">
        <v>2</v>
      </c>
      <c r="D348" s="14">
        <v>1.4</v>
      </c>
      <c r="E348" s="14">
        <v>2.1</v>
      </c>
      <c r="F348" s="14">
        <v>-0.1</v>
      </c>
      <c r="G348" s="14">
        <f t="shared" si="12"/>
        <v>1.2</v>
      </c>
      <c r="H348" s="71">
        <v>0.9</v>
      </c>
      <c r="I348" s="42">
        <v>1</v>
      </c>
      <c r="J348" s="14">
        <v>-1.1000000000000001</v>
      </c>
      <c r="K348" s="71">
        <v>-0.20034722222222173</v>
      </c>
      <c r="L348" s="75">
        <v>94</v>
      </c>
      <c r="M348" s="22">
        <v>90</v>
      </c>
      <c r="N348" s="72">
        <v>92.236111111111114</v>
      </c>
      <c r="O348" s="358">
        <v>1020.3</v>
      </c>
      <c r="P348" s="20">
        <v>1007.9</v>
      </c>
      <c r="Q348" s="20">
        <v>1013.1284722222222</v>
      </c>
      <c r="R348" s="66">
        <v>7.5</v>
      </c>
      <c r="S348" s="64">
        <v>3.6</v>
      </c>
      <c r="T348" s="23">
        <v>1</v>
      </c>
      <c r="U348" s="277" t="s">
        <v>89</v>
      </c>
      <c r="V348" s="280" t="s">
        <v>220</v>
      </c>
      <c r="W348" s="16">
        <v>3.6</v>
      </c>
      <c r="X348" s="17">
        <v>0.7</v>
      </c>
      <c r="Y348" s="18">
        <v>0</v>
      </c>
      <c r="Z348" s="44">
        <v>4</v>
      </c>
      <c r="AA348" s="279" t="s">
        <v>439</v>
      </c>
      <c r="AB348"/>
      <c r="AC348"/>
      <c r="AD348"/>
      <c r="AE348"/>
      <c r="AF348"/>
      <c r="AG348" s="94"/>
    </row>
    <row r="349" spans="1:33" x14ac:dyDescent="0.3">
      <c r="A349" s="41">
        <v>42716</v>
      </c>
      <c r="B349" s="42">
        <v>2.2999999999999998</v>
      </c>
      <c r="C349" s="14">
        <v>5.7</v>
      </c>
      <c r="D349" s="14">
        <v>-1.9</v>
      </c>
      <c r="E349" s="14">
        <v>5.8</v>
      </c>
      <c r="F349" s="14">
        <v>-2.9</v>
      </c>
      <c r="G349" s="14">
        <f t="shared" si="12"/>
        <v>1.05</v>
      </c>
      <c r="H349" s="71">
        <v>1.3</v>
      </c>
      <c r="I349" s="42">
        <v>5.3</v>
      </c>
      <c r="J349" s="14">
        <v>-10.8</v>
      </c>
      <c r="K349" s="71">
        <v>-1.5677083333333341</v>
      </c>
      <c r="L349" s="75">
        <v>97</v>
      </c>
      <c r="M349" s="22">
        <v>54</v>
      </c>
      <c r="N349" s="72">
        <v>81.927083333333329</v>
      </c>
      <c r="O349" s="358">
        <v>1026.5</v>
      </c>
      <c r="P349" s="20">
        <v>1009.5</v>
      </c>
      <c r="Q349" s="20">
        <v>1014.8225694444437</v>
      </c>
      <c r="R349" s="66">
        <v>10.199999999999999</v>
      </c>
      <c r="S349" s="64">
        <v>6.2</v>
      </c>
      <c r="T349" s="23">
        <v>1.4</v>
      </c>
      <c r="U349" s="277" t="s">
        <v>46</v>
      </c>
      <c r="V349" s="280" t="s">
        <v>220</v>
      </c>
      <c r="W349" s="16">
        <v>7.2</v>
      </c>
      <c r="X349" s="17">
        <v>2</v>
      </c>
      <c r="Y349" s="18">
        <v>0</v>
      </c>
      <c r="Z349" s="44">
        <v>2.5</v>
      </c>
      <c r="AA349" s="279" t="s">
        <v>230</v>
      </c>
      <c r="AB349"/>
      <c r="AC349"/>
      <c r="AD349"/>
      <c r="AE349"/>
      <c r="AF349"/>
      <c r="AG349" s="94"/>
    </row>
    <row r="350" spans="1:33" x14ac:dyDescent="0.3">
      <c r="A350" s="41">
        <v>42717</v>
      </c>
      <c r="B350" s="42">
        <v>-6</v>
      </c>
      <c r="C350" s="14">
        <v>0.7</v>
      </c>
      <c r="D350" s="14">
        <v>-8.6</v>
      </c>
      <c r="E350" s="14">
        <v>0.7</v>
      </c>
      <c r="F350" s="14">
        <v>-9.8000000000000007</v>
      </c>
      <c r="G350" s="14">
        <f t="shared" si="12"/>
        <v>-5.625</v>
      </c>
      <c r="H350" s="71">
        <v>-4.5999999999999996</v>
      </c>
      <c r="I350" s="42">
        <v>-7.6</v>
      </c>
      <c r="J350" s="14">
        <v>-13.1</v>
      </c>
      <c r="K350" s="71">
        <v>-10.595833333333346</v>
      </c>
      <c r="L350" s="75">
        <v>79</v>
      </c>
      <c r="M350" s="22">
        <v>45</v>
      </c>
      <c r="N350" s="72">
        <v>63.708333333333336</v>
      </c>
      <c r="O350" s="358">
        <v>1031.5</v>
      </c>
      <c r="P350" s="20">
        <v>1026.4000000000001</v>
      </c>
      <c r="Q350" s="20">
        <v>1029.1347222222237</v>
      </c>
      <c r="R350" s="66">
        <v>7.8</v>
      </c>
      <c r="S350" s="64">
        <v>4.8</v>
      </c>
      <c r="T350" s="23">
        <v>0.9</v>
      </c>
      <c r="U350" s="277" t="s">
        <v>46</v>
      </c>
      <c r="V350" s="281"/>
      <c r="W350" s="24">
        <v>0</v>
      </c>
      <c r="X350" s="25">
        <v>0</v>
      </c>
      <c r="Y350" s="26">
        <v>0</v>
      </c>
      <c r="Z350" s="28">
        <v>0</v>
      </c>
      <c r="AA350" s="282" t="s">
        <v>238</v>
      </c>
      <c r="AB350"/>
      <c r="AC350"/>
      <c r="AD350"/>
      <c r="AE350"/>
      <c r="AF350"/>
      <c r="AG350" s="94"/>
    </row>
    <row r="351" spans="1:33" x14ac:dyDescent="0.3">
      <c r="A351" s="41">
        <v>42718</v>
      </c>
      <c r="B351" s="42">
        <v>-8.5</v>
      </c>
      <c r="C351" s="14">
        <v>-3.6</v>
      </c>
      <c r="D351" s="14">
        <v>-3.9</v>
      </c>
      <c r="E351" s="14">
        <v>-3.4</v>
      </c>
      <c r="F351" s="14">
        <v>-9.8000000000000007</v>
      </c>
      <c r="G351" s="14">
        <f t="shared" si="12"/>
        <v>-4.9749999999999996</v>
      </c>
      <c r="H351" s="71">
        <v>-5.5</v>
      </c>
      <c r="I351" s="42">
        <v>-6.3</v>
      </c>
      <c r="J351" s="14">
        <v>-13.1</v>
      </c>
      <c r="K351" s="71">
        <v>-8.6121527777777764</v>
      </c>
      <c r="L351" s="75">
        <v>83</v>
      </c>
      <c r="M351" s="22">
        <v>71</v>
      </c>
      <c r="N351" s="72">
        <v>78.795138888888886</v>
      </c>
      <c r="O351" s="358">
        <v>1028.5</v>
      </c>
      <c r="P351" s="20">
        <v>1022</v>
      </c>
      <c r="Q351" s="20">
        <v>1024.3916666666664</v>
      </c>
      <c r="R351" s="66">
        <v>5.4</v>
      </c>
      <c r="S351" s="64">
        <v>3.1</v>
      </c>
      <c r="T351" s="23">
        <v>0.5</v>
      </c>
      <c r="U351" s="277" t="s">
        <v>96</v>
      </c>
      <c r="V351" s="281" t="s">
        <v>216</v>
      </c>
      <c r="W351" s="24">
        <v>3.6</v>
      </c>
      <c r="X351" s="25">
        <v>4</v>
      </c>
      <c r="Y351" s="26">
        <v>3</v>
      </c>
      <c r="Z351" s="28">
        <v>6</v>
      </c>
      <c r="AA351" s="282" t="s">
        <v>218</v>
      </c>
    </row>
    <row r="352" spans="1:33" x14ac:dyDescent="0.3">
      <c r="A352" s="41">
        <v>42719</v>
      </c>
      <c r="B352" s="42">
        <v>-3.5</v>
      </c>
      <c r="C352" s="14">
        <v>-0.4</v>
      </c>
      <c r="D352" s="14">
        <v>0.4</v>
      </c>
      <c r="E352" s="14">
        <v>0.8</v>
      </c>
      <c r="F352" s="14">
        <v>-4</v>
      </c>
      <c r="G352" s="14">
        <f t="shared" si="12"/>
        <v>-0.77499999999999991</v>
      </c>
      <c r="H352" s="71">
        <v>-1.5</v>
      </c>
      <c r="I352" s="42">
        <v>-0.5</v>
      </c>
      <c r="J352" s="14">
        <v>-6.5</v>
      </c>
      <c r="K352" s="71">
        <v>-3.5385416666666645</v>
      </c>
      <c r="L352" s="75">
        <v>91</v>
      </c>
      <c r="M352" s="22">
        <v>82</v>
      </c>
      <c r="N352" s="72">
        <v>85.732638888888886</v>
      </c>
      <c r="O352" s="358">
        <v>1033.0999999999999</v>
      </c>
      <c r="P352" s="20">
        <v>1024</v>
      </c>
      <c r="Q352" s="20">
        <v>1028.2440972222219</v>
      </c>
      <c r="R352" s="66">
        <v>3.2</v>
      </c>
      <c r="S352" s="64">
        <v>1.5</v>
      </c>
      <c r="T352" s="23">
        <v>0.2</v>
      </c>
      <c r="U352" s="277" t="s">
        <v>100</v>
      </c>
      <c r="V352" s="281" t="s">
        <v>223</v>
      </c>
      <c r="W352" s="24">
        <v>3.6</v>
      </c>
      <c r="X352" s="25">
        <v>0.6</v>
      </c>
      <c r="Y352" s="26">
        <v>0.3</v>
      </c>
      <c r="Z352" s="28">
        <v>5</v>
      </c>
      <c r="AA352" s="282" t="s">
        <v>229</v>
      </c>
    </row>
    <row r="353" spans="1:27" x14ac:dyDescent="0.3">
      <c r="A353" s="41">
        <v>42720</v>
      </c>
      <c r="B353" s="42">
        <v>-6.4</v>
      </c>
      <c r="C353" s="14">
        <v>1.1000000000000001</v>
      </c>
      <c r="D353" s="14">
        <v>-8</v>
      </c>
      <c r="E353" s="14">
        <v>2.5</v>
      </c>
      <c r="F353" s="14">
        <v>-10.6</v>
      </c>
      <c r="G353" s="14">
        <f t="shared" si="12"/>
        <v>-5.3250000000000002</v>
      </c>
      <c r="H353" s="71">
        <v>-3.3</v>
      </c>
      <c r="I353" s="42">
        <v>-2.7</v>
      </c>
      <c r="J353" s="14">
        <v>-13.8</v>
      </c>
      <c r="K353" s="71">
        <v>-6.6238970588235269</v>
      </c>
      <c r="L353" s="75">
        <v>90</v>
      </c>
      <c r="M353" s="22">
        <v>61</v>
      </c>
      <c r="N353" s="72">
        <v>78.290441176470594</v>
      </c>
      <c r="O353" s="358">
        <v>1038.8</v>
      </c>
      <c r="P353" s="20">
        <v>1032.8</v>
      </c>
      <c r="Q353" s="20">
        <v>1035.7750000000005</v>
      </c>
      <c r="R353" s="66">
        <v>2</v>
      </c>
      <c r="S353" s="64">
        <v>1.4</v>
      </c>
      <c r="T353" s="23">
        <v>0.4</v>
      </c>
      <c r="U353" s="277" t="s">
        <v>46</v>
      </c>
      <c r="V353" s="281"/>
      <c r="W353" s="24">
        <v>0</v>
      </c>
      <c r="X353" s="25">
        <v>0</v>
      </c>
      <c r="Y353" s="26">
        <v>0</v>
      </c>
      <c r="Z353" s="28">
        <v>4.7</v>
      </c>
      <c r="AA353" s="282" t="s">
        <v>233</v>
      </c>
    </row>
    <row r="354" spans="1:27" x14ac:dyDescent="0.3">
      <c r="A354" s="41">
        <v>42721</v>
      </c>
      <c r="B354" s="42">
        <v>-7.1</v>
      </c>
      <c r="C354" s="14">
        <v>-4.7</v>
      </c>
      <c r="D354" s="14">
        <v>-4.7</v>
      </c>
      <c r="E354" s="14">
        <v>-3.5</v>
      </c>
      <c r="F354" s="14">
        <v>-12.1</v>
      </c>
      <c r="G354" s="14">
        <f t="shared" si="12"/>
        <v>-5.3000000000000007</v>
      </c>
      <c r="H354" s="71">
        <v>-6.2</v>
      </c>
      <c r="I354" s="42">
        <v>-6.2</v>
      </c>
      <c r="J354" s="14">
        <v>-16.100000000000001</v>
      </c>
      <c r="K354" s="71">
        <v>-8.9302816901408324</v>
      </c>
      <c r="L354" s="75">
        <v>84</v>
      </c>
      <c r="M354" s="22">
        <v>72</v>
      </c>
      <c r="N354" s="72">
        <v>81.295774647887328</v>
      </c>
      <c r="O354" s="358">
        <v>1039</v>
      </c>
      <c r="P354" s="20">
        <v>1035.7</v>
      </c>
      <c r="Q354" s="20">
        <v>1037.4845070422541</v>
      </c>
      <c r="R354" s="66">
        <v>5.0999999999999996</v>
      </c>
      <c r="S354" s="64">
        <v>2.8</v>
      </c>
      <c r="T354" s="23">
        <v>1</v>
      </c>
      <c r="U354" s="277" t="s">
        <v>89</v>
      </c>
      <c r="V354" s="281"/>
      <c r="W354" s="24">
        <v>0</v>
      </c>
      <c r="X354" s="25">
        <v>0</v>
      </c>
      <c r="Y354" s="26">
        <v>0</v>
      </c>
      <c r="Z354" s="28">
        <v>4</v>
      </c>
      <c r="AA354" s="282" t="s">
        <v>229</v>
      </c>
    </row>
    <row r="355" spans="1:27" x14ac:dyDescent="0.3">
      <c r="A355" s="41">
        <v>42722</v>
      </c>
      <c r="B355" s="42">
        <v>-4.7</v>
      </c>
      <c r="C355" s="14">
        <v>-3.7</v>
      </c>
      <c r="D355" s="14">
        <v>-3.7</v>
      </c>
      <c r="E355" s="14">
        <v>-3.5</v>
      </c>
      <c r="F355" s="14">
        <v>-4.8</v>
      </c>
      <c r="G355" s="14">
        <f t="shared" si="12"/>
        <v>-3.95</v>
      </c>
      <c r="H355" s="71">
        <v>-4.0999999999999996</v>
      </c>
      <c r="I355" s="42">
        <v>-6.2</v>
      </c>
      <c r="J355" s="14">
        <v>-8.1</v>
      </c>
      <c r="K355" s="71">
        <v>-7.1329861111111121</v>
      </c>
      <c r="L355" s="75">
        <v>82</v>
      </c>
      <c r="M355" s="22">
        <v>75</v>
      </c>
      <c r="N355" s="72">
        <v>79.565972222222229</v>
      </c>
      <c r="O355" s="358">
        <v>1036.0999999999999</v>
      </c>
      <c r="P355" s="20">
        <v>1032.3</v>
      </c>
      <c r="Q355" s="20">
        <v>1033.6934027777775</v>
      </c>
      <c r="R355" s="66">
        <v>4.0999999999999996</v>
      </c>
      <c r="S355" s="64">
        <v>2.2000000000000002</v>
      </c>
      <c r="T355" s="23">
        <v>1.1000000000000001</v>
      </c>
      <c r="U355" s="277" t="s">
        <v>89</v>
      </c>
      <c r="V355" s="281" t="s">
        <v>216</v>
      </c>
      <c r="W355" s="24">
        <v>3.6</v>
      </c>
      <c r="X355" s="25">
        <v>0.4</v>
      </c>
      <c r="Y355" s="26">
        <v>0.3</v>
      </c>
      <c r="Z355" s="28">
        <v>4</v>
      </c>
      <c r="AA355" s="282" t="s">
        <v>218</v>
      </c>
    </row>
    <row r="356" spans="1:27" x14ac:dyDescent="0.3">
      <c r="A356" s="41">
        <v>42723</v>
      </c>
      <c r="B356" s="42">
        <v>-3.4</v>
      </c>
      <c r="C356" s="14">
        <v>-1.4</v>
      </c>
      <c r="D356" s="14">
        <v>-2.2999999999999998</v>
      </c>
      <c r="E356" s="14">
        <v>-1.1000000000000001</v>
      </c>
      <c r="F356" s="14">
        <v>-3.7</v>
      </c>
      <c r="G356" s="14">
        <f t="shared" si="12"/>
        <v>-2.3499999999999996</v>
      </c>
      <c r="H356" s="71">
        <v>-2.5</v>
      </c>
      <c r="I356" s="42">
        <v>-4.2</v>
      </c>
      <c r="J356" s="14">
        <v>-6.3</v>
      </c>
      <c r="K356" s="71">
        <v>-5.3645833333333357</v>
      </c>
      <c r="L356" s="75">
        <v>84</v>
      </c>
      <c r="M356" s="22">
        <v>77</v>
      </c>
      <c r="N356" s="72">
        <v>80.788194444444443</v>
      </c>
      <c r="O356" s="358">
        <v>1035.7</v>
      </c>
      <c r="P356" s="20">
        <v>1033.5</v>
      </c>
      <c r="Q356" s="20">
        <v>1034.6163194444443</v>
      </c>
      <c r="R356" s="66">
        <v>3.4</v>
      </c>
      <c r="S356" s="64">
        <v>2.4</v>
      </c>
      <c r="T356" s="23">
        <v>0.8</v>
      </c>
      <c r="U356" s="277" t="s">
        <v>43</v>
      </c>
      <c r="V356" s="281"/>
      <c r="W356" s="24">
        <v>0</v>
      </c>
      <c r="X356" s="25">
        <v>0</v>
      </c>
      <c r="Y356" s="26">
        <v>0</v>
      </c>
      <c r="Z356" s="28">
        <v>4.2</v>
      </c>
      <c r="AA356" s="282" t="s">
        <v>218</v>
      </c>
    </row>
    <row r="357" spans="1:27" x14ac:dyDescent="0.3">
      <c r="A357" s="41">
        <v>42724</v>
      </c>
      <c r="B357" s="42">
        <v>-2.2999999999999998</v>
      </c>
      <c r="C357" s="14">
        <v>-0.1</v>
      </c>
      <c r="D357" s="14">
        <v>-1.6</v>
      </c>
      <c r="E357" s="14">
        <v>0</v>
      </c>
      <c r="F357" s="14">
        <v>-2.5</v>
      </c>
      <c r="G357" s="14">
        <f t="shared" si="12"/>
        <v>-1.4</v>
      </c>
      <c r="H357" s="71">
        <v>-1.7</v>
      </c>
      <c r="I357" s="42">
        <v>-2.9</v>
      </c>
      <c r="J357" s="14">
        <v>-5.2</v>
      </c>
      <c r="K357" s="71">
        <v>-4.0940972222222189</v>
      </c>
      <c r="L357" s="75">
        <v>91</v>
      </c>
      <c r="M357" s="22">
        <v>78</v>
      </c>
      <c r="N357" s="72">
        <v>83.503472222222229</v>
      </c>
      <c r="O357" s="358">
        <v>1034.8</v>
      </c>
      <c r="P357" s="20">
        <v>1032.3</v>
      </c>
      <c r="Q357" s="20">
        <v>1033.5315972222231</v>
      </c>
      <c r="R357" s="66">
        <v>4.4000000000000004</v>
      </c>
      <c r="S357" s="64">
        <v>2.7</v>
      </c>
      <c r="T357" s="23">
        <v>0.7</v>
      </c>
      <c r="U357" s="277" t="s">
        <v>89</v>
      </c>
      <c r="V357" s="281"/>
      <c r="W357" s="24">
        <v>0</v>
      </c>
      <c r="X357" s="25">
        <v>0</v>
      </c>
      <c r="Y357" s="26">
        <v>0</v>
      </c>
      <c r="Z357" s="28">
        <v>4</v>
      </c>
      <c r="AA357" s="282" t="s">
        <v>235</v>
      </c>
    </row>
    <row r="358" spans="1:27" x14ac:dyDescent="0.3">
      <c r="A358" s="41">
        <v>42725</v>
      </c>
      <c r="B358" s="42">
        <v>-2.2000000000000002</v>
      </c>
      <c r="C358" s="14">
        <v>-1.3</v>
      </c>
      <c r="D358" s="14">
        <v>-1.7</v>
      </c>
      <c r="E358" s="14">
        <v>-1.3</v>
      </c>
      <c r="F358" s="14">
        <v>-2.7</v>
      </c>
      <c r="G358" s="14">
        <f t="shared" si="12"/>
        <v>-1.7250000000000001</v>
      </c>
      <c r="H358" s="71">
        <v>-2</v>
      </c>
      <c r="I358" s="42">
        <v>-3.6</v>
      </c>
      <c r="J358" s="14">
        <v>-5.3</v>
      </c>
      <c r="K358" s="71">
        <v>-4.3607638888888864</v>
      </c>
      <c r="L358" s="75">
        <v>87</v>
      </c>
      <c r="M358" s="22">
        <v>82</v>
      </c>
      <c r="N358" s="72">
        <v>83.652777777777771</v>
      </c>
      <c r="O358" s="358">
        <v>1036.2</v>
      </c>
      <c r="P358" s="20">
        <v>1034.4000000000001</v>
      </c>
      <c r="Q358" s="20">
        <v>1035.2822916666669</v>
      </c>
      <c r="R358" s="66">
        <v>8.1999999999999993</v>
      </c>
      <c r="S358" s="64">
        <v>3.6</v>
      </c>
      <c r="T358" s="23">
        <v>1.8</v>
      </c>
      <c r="U358" s="277" t="s">
        <v>89</v>
      </c>
      <c r="V358" s="281" t="s">
        <v>214</v>
      </c>
      <c r="W358" s="24">
        <v>0</v>
      </c>
      <c r="X358" s="25">
        <v>0</v>
      </c>
      <c r="Y358" s="26">
        <v>0</v>
      </c>
      <c r="Z358" s="28">
        <v>3.5</v>
      </c>
      <c r="AA358" s="282" t="s">
        <v>218</v>
      </c>
    </row>
    <row r="359" spans="1:27" x14ac:dyDescent="0.3">
      <c r="A359" s="41">
        <v>42726</v>
      </c>
      <c r="B359" s="42">
        <v>-2.8</v>
      </c>
      <c r="C359" s="14">
        <v>-2.4</v>
      </c>
      <c r="D359" s="14">
        <v>-3.7</v>
      </c>
      <c r="E359" s="14">
        <v>-1.9</v>
      </c>
      <c r="F359" s="14">
        <v>-3.9</v>
      </c>
      <c r="G359" s="14">
        <f t="shared" si="12"/>
        <v>-3.15</v>
      </c>
      <c r="H359" s="71">
        <v>-2.8</v>
      </c>
      <c r="I359" s="42">
        <v>-4.2</v>
      </c>
      <c r="J359" s="14">
        <v>-6.5</v>
      </c>
      <c r="K359" s="71">
        <v>-5.5267361111111164</v>
      </c>
      <c r="L359" s="75">
        <v>85</v>
      </c>
      <c r="M359" s="22">
        <v>79</v>
      </c>
      <c r="N359" s="72">
        <v>81.739583333333329</v>
      </c>
      <c r="O359" s="358">
        <v>1036.0999999999999</v>
      </c>
      <c r="P359" s="20">
        <v>1034.0999999999999</v>
      </c>
      <c r="Q359" s="20">
        <v>1034.8784722222217</v>
      </c>
      <c r="R359" s="66">
        <v>4.0999999999999996</v>
      </c>
      <c r="S359" s="64">
        <v>2.7</v>
      </c>
      <c r="T359" s="23">
        <v>1.5</v>
      </c>
      <c r="U359" s="277" t="s">
        <v>89</v>
      </c>
      <c r="V359" s="281" t="s">
        <v>214</v>
      </c>
      <c r="W359" s="24">
        <v>0</v>
      </c>
      <c r="X359" s="25">
        <v>0</v>
      </c>
      <c r="Y359" s="26">
        <v>0</v>
      </c>
      <c r="Z359" s="28">
        <v>3.3</v>
      </c>
      <c r="AA359" s="282" t="s">
        <v>218</v>
      </c>
    </row>
    <row r="360" spans="1:27" x14ac:dyDescent="0.3">
      <c r="A360" s="41">
        <v>42727</v>
      </c>
      <c r="B360" s="42">
        <v>-4.2</v>
      </c>
      <c r="C360" s="14">
        <v>-3.5</v>
      </c>
      <c r="D360" s="14">
        <v>-3.7</v>
      </c>
      <c r="E360" s="14">
        <v>-3.5</v>
      </c>
      <c r="F360" s="14">
        <v>-4.3</v>
      </c>
      <c r="G360" s="14">
        <f t="shared" si="12"/>
        <v>-3.7750000000000004</v>
      </c>
      <c r="H360" s="71">
        <v>-3.9</v>
      </c>
      <c r="I360" s="42">
        <v>-6.1</v>
      </c>
      <c r="J360" s="14">
        <v>-6.8</v>
      </c>
      <c r="K360" s="71">
        <v>-6.5819444444444457</v>
      </c>
      <c r="L360" s="75">
        <v>84</v>
      </c>
      <c r="M360" s="22">
        <v>79</v>
      </c>
      <c r="N360" s="72">
        <v>81.590277777777771</v>
      </c>
      <c r="O360" s="358">
        <v>1035.9000000000001</v>
      </c>
      <c r="P360" s="20">
        <v>1033.8</v>
      </c>
      <c r="Q360" s="20">
        <v>1034.7256944444437</v>
      </c>
      <c r="R360" s="66">
        <v>3.1</v>
      </c>
      <c r="S360" s="64">
        <v>2</v>
      </c>
      <c r="T360" s="23">
        <v>0.6</v>
      </c>
      <c r="U360" s="277" t="s">
        <v>43</v>
      </c>
      <c r="V360" s="281" t="s">
        <v>214</v>
      </c>
      <c r="W360" s="24">
        <v>0</v>
      </c>
      <c r="X360" s="25">
        <v>0</v>
      </c>
      <c r="Y360" s="26">
        <v>0</v>
      </c>
      <c r="Z360" s="28">
        <v>3</v>
      </c>
      <c r="AA360" s="282" t="s">
        <v>218</v>
      </c>
    </row>
    <row r="361" spans="1:27" x14ac:dyDescent="0.3">
      <c r="A361" s="41">
        <v>42728</v>
      </c>
      <c r="B361" s="42">
        <v>-3.3</v>
      </c>
      <c r="C361" s="14">
        <v>-2.2999999999999998</v>
      </c>
      <c r="D361" s="14">
        <v>-2.2000000000000002</v>
      </c>
      <c r="E361" s="14">
        <v>-1.9</v>
      </c>
      <c r="F361" s="14">
        <v>-3.6</v>
      </c>
      <c r="G361" s="14">
        <f t="shared" si="12"/>
        <v>-2.5</v>
      </c>
      <c r="H361" s="71">
        <v>-2.7</v>
      </c>
      <c r="I361" s="42">
        <v>-4.2</v>
      </c>
      <c r="J361" s="14">
        <v>-6.8</v>
      </c>
      <c r="K361" s="71">
        <v>-5.7746527777777787</v>
      </c>
      <c r="L361" s="75">
        <v>85</v>
      </c>
      <c r="M361" s="22">
        <v>73</v>
      </c>
      <c r="N361" s="72">
        <v>79.548611111111114</v>
      </c>
      <c r="O361" s="358">
        <v>1034</v>
      </c>
      <c r="P361" s="20">
        <v>1024.3</v>
      </c>
      <c r="Q361" s="20">
        <v>1028.9093750000004</v>
      </c>
      <c r="R361" s="66">
        <v>8.1999999999999993</v>
      </c>
      <c r="S361" s="64">
        <v>4.4000000000000004</v>
      </c>
      <c r="T361" s="23">
        <v>2.5</v>
      </c>
      <c r="U361" s="277" t="s">
        <v>44</v>
      </c>
      <c r="V361" s="281" t="s">
        <v>214</v>
      </c>
      <c r="W361" s="24">
        <v>0</v>
      </c>
      <c r="X361" s="25">
        <v>0</v>
      </c>
      <c r="Y361" s="26">
        <v>0</v>
      </c>
      <c r="Z361" s="28">
        <v>3</v>
      </c>
      <c r="AA361" s="282" t="s">
        <v>218</v>
      </c>
    </row>
    <row r="362" spans="1:27" x14ac:dyDescent="0.3">
      <c r="A362" s="41">
        <v>42729</v>
      </c>
      <c r="B362" s="42">
        <v>-3</v>
      </c>
      <c r="C362" s="14">
        <v>-1.7</v>
      </c>
      <c r="D362" s="14">
        <v>-2.7</v>
      </c>
      <c r="E362" s="14">
        <v>-1.5</v>
      </c>
      <c r="F362" s="14">
        <v>-3.1</v>
      </c>
      <c r="G362" s="14">
        <f t="shared" si="12"/>
        <v>-2.5250000000000004</v>
      </c>
      <c r="H362" s="71">
        <v>-2.6</v>
      </c>
      <c r="I362" s="42">
        <v>-3.4</v>
      </c>
      <c r="J362" s="14">
        <v>-6</v>
      </c>
      <c r="K362" s="71">
        <v>-5.1645833333333435</v>
      </c>
      <c r="L362" s="75">
        <v>90</v>
      </c>
      <c r="M362" s="22">
        <v>79</v>
      </c>
      <c r="N362" s="72">
        <v>82.354166666666671</v>
      </c>
      <c r="O362" s="358">
        <v>1024.4000000000001</v>
      </c>
      <c r="P362" s="20">
        <v>1020.6</v>
      </c>
      <c r="Q362" s="20">
        <v>1021.9874999999997</v>
      </c>
      <c r="R362" s="66">
        <v>8.1999999999999993</v>
      </c>
      <c r="S362" s="64">
        <v>4.0999999999999996</v>
      </c>
      <c r="T362" s="23">
        <v>1.1000000000000001</v>
      </c>
      <c r="U362" s="277" t="s">
        <v>89</v>
      </c>
      <c r="V362" s="281" t="s">
        <v>223</v>
      </c>
      <c r="W362" s="24">
        <v>3.6</v>
      </c>
      <c r="X362" s="25">
        <v>9</v>
      </c>
      <c r="Y362" s="26">
        <v>10</v>
      </c>
      <c r="Z362" s="28">
        <v>13</v>
      </c>
      <c r="AA362" s="282" t="s">
        <v>234</v>
      </c>
    </row>
    <row r="363" spans="1:27" x14ac:dyDescent="0.3">
      <c r="A363" s="41">
        <v>42730</v>
      </c>
      <c r="B363" s="42">
        <v>-2.9</v>
      </c>
      <c r="C363" s="14">
        <v>-0.8</v>
      </c>
      <c r="D363" s="14">
        <v>-0.8</v>
      </c>
      <c r="E363" s="14">
        <v>-0.5</v>
      </c>
      <c r="F363" s="14">
        <v>-2</v>
      </c>
      <c r="G363" s="14">
        <f t="shared" si="12"/>
        <v>-1.3250000000000002</v>
      </c>
      <c r="H363" s="71">
        <v>-0.5</v>
      </c>
      <c r="I363" s="42">
        <v>-1.1000000000000001</v>
      </c>
      <c r="J363" s="14">
        <v>-3.4</v>
      </c>
      <c r="K363" s="71">
        <v>-2.5562043795620424</v>
      </c>
      <c r="L363" s="75">
        <v>91</v>
      </c>
      <c r="M363" s="22">
        <v>88</v>
      </c>
      <c r="N363" s="72">
        <v>90.211678832116789</v>
      </c>
      <c r="O363" s="358">
        <v>1024.3</v>
      </c>
      <c r="P363" s="20">
        <v>1021.4</v>
      </c>
      <c r="Q363" s="20">
        <v>1022.9659722222227</v>
      </c>
      <c r="R363" s="66">
        <v>3.1</v>
      </c>
      <c r="S363" s="64">
        <v>1.5</v>
      </c>
      <c r="T363" s="23">
        <v>0.6</v>
      </c>
      <c r="U363" s="277" t="s">
        <v>49</v>
      </c>
      <c r="V363" s="281" t="s">
        <v>223</v>
      </c>
      <c r="W363" s="24">
        <v>3.6</v>
      </c>
      <c r="X363" s="25">
        <v>0.4</v>
      </c>
      <c r="Y363" s="26">
        <v>0</v>
      </c>
      <c r="Z363" s="28">
        <v>10.5</v>
      </c>
      <c r="AA363" s="282" t="s">
        <v>234</v>
      </c>
    </row>
    <row r="364" spans="1:27" x14ac:dyDescent="0.3">
      <c r="A364" s="41">
        <v>42731</v>
      </c>
      <c r="B364" s="42">
        <v>-6.8</v>
      </c>
      <c r="C364" s="14">
        <v>1.9</v>
      </c>
      <c r="D364" s="14">
        <v>3.1</v>
      </c>
      <c r="E364" s="14">
        <v>3.1</v>
      </c>
      <c r="F364" s="14">
        <v>-7.2</v>
      </c>
      <c r="G364" s="14">
        <f t="shared" si="12"/>
        <v>0.32499999999999996</v>
      </c>
      <c r="H364" s="71">
        <v>-1.6</v>
      </c>
      <c r="I364" s="42"/>
      <c r="J364" s="14"/>
      <c r="K364" s="71"/>
      <c r="L364" s="75"/>
      <c r="M364" s="22"/>
      <c r="N364" s="72"/>
      <c r="O364" s="358">
        <v>1023.1</v>
      </c>
      <c r="P364" s="20">
        <v>1019.6</v>
      </c>
      <c r="Q364" s="20"/>
      <c r="R364" s="66">
        <v>5.0999999999999996</v>
      </c>
      <c r="S364" s="64">
        <v>2.4</v>
      </c>
      <c r="T364" s="23">
        <v>0.7</v>
      </c>
      <c r="U364" s="277" t="s">
        <v>49</v>
      </c>
      <c r="V364" s="281" t="s">
        <v>223</v>
      </c>
      <c r="W364" s="24">
        <v>3.6</v>
      </c>
      <c r="X364" s="25">
        <v>1</v>
      </c>
      <c r="Y364" s="26">
        <v>0</v>
      </c>
      <c r="Z364" s="28">
        <v>9.5</v>
      </c>
      <c r="AA364" s="282" t="s">
        <v>234</v>
      </c>
    </row>
    <row r="365" spans="1:27" x14ac:dyDescent="0.3">
      <c r="A365" s="41">
        <v>42732</v>
      </c>
      <c r="B365" s="42">
        <v>0.7</v>
      </c>
      <c r="C365" s="14">
        <v>2</v>
      </c>
      <c r="D365" s="14">
        <v>-0.2</v>
      </c>
      <c r="E365" s="14">
        <v>2.2999999999999998</v>
      </c>
      <c r="F365" s="14">
        <v>-3.8</v>
      </c>
      <c r="G365" s="14">
        <f t="shared" si="12"/>
        <v>0.57500000000000007</v>
      </c>
      <c r="H365" s="71">
        <v>-0.5</v>
      </c>
      <c r="I365" s="42">
        <v>-0.7</v>
      </c>
      <c r="J365" s="14">
        <v>-5.0999999999999996</v>
      </c>
      <c r="K365" s="71">
        <v>-2.9832432432432432</v>
      </c>
      <c r="L365" s="75">
        <v>92</v>
      </c>
      <c r="M365" s="22">
        <v>60</v>
      </c>
      <c r="N365" s="72">
        <v>74.540540540540547</v>
      </c>
      <c r="O365" s="358">
        <v>1032.3</v>
      </c>
      <c r="P365" s="20">
        <v>1024.7</v>
      </c>
      <c r="Q365" s="20">
        <v>1028.1891891891894</v>
      </c>
      <c r="R365" s="66">
        <v>8.1999999999999993</v>
      </c>
      <c r="S365" s="64">
        <v>3.6</v>
      </c>
      <c r="T365" s="23">
        <v>1.9</v>
      </c>
      <c r="U365" s="277" t="s">
        <v>100</v>
      </c>
      <c r="V365" s="281" t="s">
        <v>216</v>
      </c>
      <c r="W365" s="24">
        <v>3.6</v>
      </c>
      <c r="X365" s="25">
        <v>2.1</v>
      </c>
      <c r="Y365" s="26">
        <v>3</v>
      </c>
      <c r="Z365" s="28">
        <v>12.5</v>
      </c>
      <c r="AA365" s="282" t="s">
        <v>440</v>
      </c>
    </row>
    <row r="366" spans="1:27" x14ac:dyDescent="0.3">
      <c r="A366" s="41">
        <v>42733</v>
      </c>
      <c r="B366" s="42">
        <v>0.5</v>
      </c>
      <c r="C366" s="14">
        <v>0.8</v>
      </c>
      <c r="D366" s="14">
        <v>-1.1000000000000001</v>
      </c>
      <c r="E366" s="14">
        <v>1.6</v>
      </c>
      <c r="F366" s="14">
        <v>-1.6</v>
      </c>
      <c r="G366" s="14">
        <f t="shared" si="12"/>
        <v>-0.22500000000000003</v>
      </c>
      <c r="H366" s="71">
        <v>0.3</v>
      </c>
      <c r="I366" s="42">
        <v>-1.7</v>
      </c>
      <c r="J366" s="14">
        <v>-7.4</v>
      </c>
      <c r="K366" s="71">
        <v>-5.6729166666666648</v>
      </c>
      <c r="L366" s="75">
        <v>82</v>
      </c>
      <c r="M366" s="22">
        <v>55</v>
      </c>
      <c r="N366" s="72">
        <v>64.642361111111114</v>
      </c>
      <c r="O366" s="358">
        <v>1039.3</v>
      </c>
      <c r="P366" s="20">
        <v>1031.9000000000001</v>
      </c>
      <c r="Q366" s="20">
        <v>1036.8586805555549</v>
      </c>
      <c r="R366" s="66">
        <v>6.8</v>
      </c>
      <c r="S366" s="64">
        <v>4.0999999999999996</v>
      </c>
      <c r="T366" s="23">
        <v>1.8</v>
      </c>
      <c r="U366" s="277" t="s">
        <v>46</v>
      </c>
      <c r="V366" s="281"/>
      <c r="W366" s="24">
        <v>0</v>
      </c>
      <c r="X366" s="25">
        <v>0</v>
      </c>
      <c r="Y366" s="26">
        <v>0</v>
      </c>
      <c r="Z366" s="28">
        <v>12</v>
      </c>
      <c r="AA366" s="282" t="s">
        <v>224</v>
      </c>
    </row>
    <row r="367" spans="1:27" x14ac:dyDescent="0.3">
      <c r="A367" s="41">
        <v>42734</v>
      </c>
      <c r="B367" s="42">
        <v>-3.9</v>
      </c>
      <c r="C367" s="14">
        <v>3.2</v>
      </c>
      <c r="D367" s="14">
        <v>-8.4</v>
      </c>
      <c r="E367" s="14">
        <v>3.2</v>
      </c>
      <c r="F367" s="14">
        <v>-11.1</v>
      </c>
      <c r="G367" s="14">
        <f t="shared" si="12"/>
        <v>-4.375</v>
      </c>
      <c r="H367" s="71">
        <v>-3.3</v>
      </c>
      <c r="I367" s="42">
        <v>-3.8</v>
      </c>
      <c r="J367" s="14">
        <v>-14.5</v>
      </c>
      <c r="K367" s="71">
        <v>-8.1027777777777761</v>
      </c>
      <c r="L367" s="75">
        <v>78</v>
      </c>
      <c r="M367" s="22">
        <v>53</v>
      </c>
      <c r="N367" s="72">
        <v>69.711805555555557</v>
      </c>
      <c r="O367" s="358">
        <v>1039.1000000000001</v>
      </c>
      <c r="P367" s="20">
        <v>1035</v>
      </c>
      <c r="Q367" s="20">
        <v>1037.1125435540068</v>
      </c>
      <c r="R367" s="66">
        <v>4.8</v>
      </c>
      <c r="S367" s="64">
        <v>1.8</v>
      </c>
      <c r="T367" s="23">
        <v>0.5</v>
      </c>
      <c r="U367" s="277" t="s">
        <v>45</v>
      </c>
      <c r="V367" s="281"/>
      <c r="W367" s="24">
        <v>0</v>
      </c>
      <c r="X367" s="25">
        <v>0</v>
      </c>
      <c r="Y367" s="26">
        <v>0</v>
      </c>
      <c r="Z367" s="28">
        <v>11.5</v>
      </c>
      <c r="AA367" s="282" t="s">
        <v>224</v>
      </c>
    </row>
    <row r="368" spans="1:27" ht="29.4" thickBot="1" x14ac:dyDescent="0.35">
      <c r="A368" s="41">
        <v>42735</v>
      </c>
      <c r="B368" s="42">
        <v>-14</v>
      </c>
      <c r="C368" s="14">
        <v>-4.5999999999999996</v>
      </c>
      <c r="D368" s="14">
        <v>-12.7</v>
      </c>
      <c r="E368" s="14">
        <v>-4.5999999999999996</v>
      </c>
      <c r="F368" s="14">
        <v>-14.7</v>
      </c>
      <c r="G368" s="14">
        <f t="shared" si="12"/>
        <v>-11</v>
      </c>
      <c r="H368" s="71">
        <v>-10.7</v>
      </c>
      <c r="I368" s="42">
        <v>-9.5</v>
      </c>
      <c r="J368" s="14">
        <v>-19.100000000000001</v>
      </c>
      <c r="K368" s="71">
        <v>-14.900347222222207</v>
      </c>
      <c r="L368" s="75">
        <v>76</v>
      </c>
      <c r="M368" s="22">
        <v>67</v>
      </c>
      <c r="N368" s="72">
        <v>71.420138888888886</v>
      </c>
      <c r="O368" s="358">
        <v>1035.0999999999999</v>
      </c>
      <c r="P368" s="20">
        <v>1028.9000000000001</v>
      </c>
      <c r="Q368" s="20">
        <v>1032.1920138888888</v>
      </c>
      <c r="R368" s="66">
        <v>2</v>
      </c>
      <c r="S368" s="64">
        <v>1.1000000000000001</v>
      </c>
      <c r="T368" s="23">
        <v>0.3</v>
      </c>
      <c r="U368" s="283" t="s">
        <v>46</v>
      </c>
      <c r="V368" s="284"/>
      <c r="W368" s="45">
        <v>0</v>
      </c>
      <c r="X368" s="46">
        <v>0</v>
      </c>
      <c r="Y368" s="47">
        <v>0</v>
      </c>
      <c r="Z368" s="48">
        <v>10.5</v>
      </c>
      <c r="AA368" s="285" t="s">
        <v>441</v>
      </c>
    </row>
  </sheetData>
  <mergeCells count="6">
    <mergeCell ref="B1:H1"/>
    <mergeCell ref="V1:Z1"/>
    <mergeCell ref="R1:U1"/>
    <mergeCell ref="L1:N1"/>
    <mergeCell ref="O1:Q1"/>
    <mergeCell ref="I1:K1"/>
  </mergeCells>
  <conditionalFormatting sqref="W3:W368">
    <cfRule type="cellIs" dxfId="148" priority="1302" operator="greaterThan">
      <formula>150</formula>
    </cfRule>
    <cfRule type="cellIs" dxfId="147" priority="1303" operator="between">
      <formula>90</formula>
      <formula>150</formula>
    </cfRule>
    <cfRule type="cellIs" dxfId="146" priority="1304" operator="between">
      <formula>50</formula>
      <formula>90</formula>
    </cfRule>
    <cfRule type="cellIs" dxfId="145" priority="1305" operator="between">
      <formula>30</formula>
      <formula>50</formula>
    </cfRule>
    <cfRule type="cellIs" dxfId="144" priority="1306" operator="between">
      <formula>15</formula>
      <formula>30</formula>
    </cfRule>
    <cfRule type="cellIs" dxfId="143" priority="1307" operator="between">
      <formula>5</formula>
      <formula>15</formula>
    </cfRule>
    <cfRule type="cellIs" dxfId="142" priority="1308" operator="between">
      <formula>0</formula>
      <formula>5</formula>
    </cfRule>
  </conditionalFormatting>
  <conditionalFormatting sqref="X3:X368">
    <cfRule type="cellIs" dxfId="141" priority="1294" operator="greaterThan">
      <formula>80</formula>
    </cfRule>
    <cfRule type="cellIs" dxfId="140" priority="1295" operator="between">
      <formula>60</formula>
      <formula>80</formula>
    </cfRule>
    <cfRule type="cellIs" dxfId="139" priority="1296" operator="between">
      <formula>45</formula>
      <formula>60</formula>
    </cfRule>
    <cfRule type="cellIs" dxfId="138" priority="1297" operator="between">
      <formula>30</formula>
      <formula>45</formula>
    </cfRule>
    <cfRule type="cellIs" dxfId="137" priority="1298" operator="between">
      <formula>15</formula>
      <formula>30</formula>
    </cfRule>
    <cfRule type="cellIs" dxfId="136" priority="1299" operator="between">
      <formula>10</formula>
      <formula>15</formula>
    </cfRule>
    <cfRule type="cellIs" dxfId="135" priority="1300" operator="between">
      <formula>5</formula>
      <formula>10</formula>
    </cfRule>
    <cfRule type="cellIs" dxfId="134" priority="1301" operator="between">
      <formula>0</formula>
      <formula>5</formula>
    </cfRule>
  </conditionalFormatting>
  <conditionalFormatting sqref="Y3:Z368">
    <cfRule type="cellIs" dxfId="133" priority="1278" operator="greaterThan">
      <formula>30</formula>
    </cfRule>
    <cfRule type="cellIs" dxfId="132" priority="1279" operator="between">
      <formula>20</formula>
      <formula>30</formula>
    </cfRule>
    <cfRule type="cellIs" dxfId="131" priority="1280" operator="between">
      <formula>15</formula>
      <formula>20</formula>
    </cfRule>
    <cfRule type="cellIs" dxfId="130" priority="1281" operator="between">
      <formula>10</formula>
      <formula>15</formula>
    </cfRule>
    <cfRule type="cellIs" dxfId="129" priority="1282" operator="between">
      <formula>7.5</formula>
      <formula>10</formula>
    </cfRule>
    <cfRule type="cellIs" dxfId="128" priority="1283" operator="between">
      <formula>5</formula>
      <formula>7.5</formula>
    </cfRule>
    <cfRule type="cellIs" dxfId="127" priority="1284" operator="between">
      <formula>3</formula>
      <formula>5</formula>
    </cfRule>
    <cfRule type="cellIs" dxfId="126" priority="1285" operator="between">
      <formula>1</formula>
      <formula>3</formula>
    </cfRule>
    <cfRule type="cellIs" dxfId="125" priority="1286" operator="between">
      <formula>0</formula>
      <formula>1</formula>
    </cfRule>
  </conditionalFormatting>
  <conditionalFormatting sqref="W3:Z368">
    <cfRule type="cellIs" dxfId="124" priority="1277" operator="equal">
      <formula>0</formula>
    </cfRule>
  </conditionalFormatting>
  <conditionalFormatting sqref="V3:AA368">
    <cfRule type="containsBlanks" dxfId="123" priority="1256">
      <formula>LEN(TRIM(V3))=0</formula>
    </cfRule>
  </conditionalFormatting>
  <conditionalFormatting sqref="V63:AA93 V124:AA154">
    <cfRule type="containsBlanks" priority="29">
      <formula>LEN(TRIM(V63))=0</formula>
    </cfRule>
  </conditionalFormatting>
  <conditionalFormatting sqref="B3:H368">
    <cfRule type="colorScale" priority="8">
      <colorScale>
        <cfvo type="num" val="-20"/>
        <cfvo type="num" val="10"/>
        <cfvo type="num" val="35"/>
        <color rgb="FF00B0F0"/>
        <color rgb="FFFFEB84"/>
        <color rgb="FFFF0000"/>
      </colorScale>
    </cfRule>
  </conditionalFormatting>
  <conditionalFormatting sqref="I3:K368">
    <cfRule type="colorScale" priority="7">
      <colorScale>
        <cfvo type="num" val="-30"/>
        <cfvo type="num" val="5"/>
        <cfvo type="num" val="20"/>
        <color theme="4"/>
        <color theme="0"/>
        <color rgb="FFC00000"/>
      </colorScale>
    </cfRule>
  </conditionalFormatting>
  <conditionalFormatting sqref="L3:N368">
    <cfRule type="cellIs" dxfId="122" priority="5" operator="equal">
      <formula>99</formula>
    </cfRule>
    <cfRule type="colorScale" priority="6">
      <colorScale>
        <cfvo type="num" val="0"/>
        <cfvo type="num" val="50"/>
        <cfvo type="num" val="100"/>
        <color rgb="FFF8696B"/>
        <color rgb="FFFFEB84"/>
        <color rgb="FF63BE7B"/>
      </colorScale>
    </cfRule>
  </conditionalFormatting>
  <conditionalFormatting sqref="O3:Q368">
    <cfRule type="colorScale" priority="4">
      <colorScale>
        <cfvo type="num" val="980"/>
        <cfvo type="num" val="1010"/>
        <cfvo type="num" val="1040"/>
        <color rgb="FF00B0F0"/>
        <color rgb="FFFFEB84"/>
        <color rgb="FFFF0000"/>
      </colorScale>
    </cfRule>
  </conditionalFormatting>
  <conditionalFormatting sqref="R3:R368">
    <cfRule type="colorScale" priority="3">
      <colorScale>
        <cfvo type="num" val="0"/>
        <cfvo type="num" val="12.5"/>
        <cfvo type="num" val="25"/>
        <color rgb="FF92D050"/>
        <color rgb="FFFFEB84"/>
        <color rgb="FFFF0000"/>
      </colorScale>
    </cfRule>
  </conditionalFormatting>
  <conditionalFormatting sqref="S3:S368">
    <cfRule type="colorScale" priority="2">
      <colorScale>
        <cfvo type="num" val="0"/>
        <cfvo type="num" val="10"/>
        <cfvo type="num" val="20"/>
        <color rgb="FF92D050"/>
        <color rgb="FFFFEB84"/>
        <color rgb="FFFF0000"/>
      </colorScale>
    </cfRule>
  </conditionalFormatting>
  <conditionalFormatting sqref="T3:T368">
    <cfRule type="colorScale" priority="1">
      <colorScale>
        <cfvo type="num" val="0"/>
        <cfvo type="num" val="4"/>
        <cfvo type="num" val="10"/>
        <color rgb="FF92D050"/>
        <color rgb="FFFFEB84"/>
        <color rgb="FFFF0000"/>
      </colorScale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5"/>
  <dimension ref="A1:AU248"/>
  <sheetViews>
    <sheetView zoomScale="85" zoomScaleNormal="85" workbookViewId="0">
      <pane xSplit="2" ySplit="2" topLeftCell="C45" activePane="bottomRight" state="frozen"/>
      <selection pane="topRight" activeCell="C1" sqref="C1"/>
      <selection pane="bottomLeft" activeCell="A3" sqref="A3"/>
      <selection pane="bottomRight" activeCell="R70" sqref="R70"/>
    </sheetView>
  </sheetViews>
  <sheetFormatPr defaultColWidth="9.109375" defaultRowHeight="14.4" x14ac:dyDescent="0.3"/>
  <cols>
    <col min="1" max="1" width="12.33203125" style="171" customWidth="1"/>
    <col min="2" max="2" width="10.6640625" style="171" customWidth="1"/>
    <col min="3" max="3" width="17.109375" style="171" customWidth="1"/>
    <col min="4" max="4" width="9.109375" style="171"/>
    <col min="5" max="5" width="10.6640625" style="171" customWidth="1"/>
    <col min="6" max="6" width="11.44140625" style="171" customWidth="1"/>
    <col min="7" max="7" width="10" style="171" customWidth="1"/>
    <col min="8" max="8" width="12.109375" style="171" customWidth="1"/>
    <col min="9" max="11" width="9.109375" style="171"/>
    <col min="12" max="12" width="11.44140625" style="171" customWidth="1"/>
    <col min="13" max="13" width="10.44140625" style="171" bestFit="1" customWidth="1"/>
    <col min="14" max="14" width="10" style="171" customWidth="1"/>
    <col min="15" max="15" width="9.109375" style="171"/>
    <col min="16" max="16" width="13.33203125" style="171" customWidth="1"/>
    <col min="17" max="17" width="14.44140625" style="221" customWidth="1"/>
    <col min="18" max="18" width="12.44140625" style="171" customWidth="1"/>
    <col min="19" max="20" width="42.88671875" style="171" customWidth="1"/>
    <col min="21" max="16384" width="9.109375" style="171"/>
  </cols>
  <sheetData>
    <row r="1" spans="1:23" s="140" customFormat="1" ht="16.5" customHeight="1" thickBot="1" x14ac:dyDescent="0.35">
      <c r="A1" s="410" t="s">
        <v>0</v>
      </c>
      <c r="B1" s="410" t="s">
        <v>141</v>
      </c>
      <c r="C1" s="412" t="s">
        <v>142</v>
      </c>
      <c r="D1" s="414" t="s">
        <v>143</v>
      </c>
      <c r="E1" s="415"/>
      <c r="F1" s="416"/>
      <c r="G1" s="420" t="s">
        <v>144</v>
      </c>
      <c r="H1" s="421"/>
      <c r="I1" s="417" t="s">
        <v>10</v>
      </c>
      <c r="J1" s="418"/>
      <c r="K1" s="419"/>
      <c r="L1" s="429" t="s">
        <v>145</v>
      </c>
      <c r="M1" s="430"/>
      <c r="N1" s="430"/>
      <c r="O1" s="431"/>
      <c r="P1" s="432" t="s">
        <v>146</v>
      </c>
      <c r="Q1" s="433"/>
      <c r="R1" s="433"/>
      <c r="S1" s="394" t="s">
        <v>147</v>
      </c>
      <c r="T1" s="138"/>
      <c r="U1" s="139"/>
      <c r="V1" s="139"/>
      <c r="W1" s="139"/>
    </row>
    <row r="2" spans="1:23" s="154" customFormat="1" ht="31.8" thickBot="1" x14ac:dyDescent="0.35">
      <c r="A2" s="411"/>
      <c r="B2" s="411"/>
      <c r="C2" s="413"/>
      <c r="D2" s="141" t="s">
        <v>148</v>
      </c>
      <c r="E2" s="141" t="s">
        <v>149</v>
      </c>
      <c r="F2" s="141" t="s">
        <v>328</v>
      </c>
      <c r="G2" s="142" t="s">
        <v>151</v>
      </c>
      <c r="H2" s="143" t="s">
        <v>152</v>
      </c>
      <c r="I2" s="144" t="s">
        <v>153</v>
      </c>
      <c r="J2" s="145" t="s">
        <v>154</v>
      </c>
      <c r="K2" s="146" t="s">
        <v>152</v>
      </c>
      <c r="L2" s="147" t="s">
        <v>16</v>
      </c>
      <c r="M2" s="148" t="s">
        <v>17</v>
      </c>
      <c r="N2" s="148" t="s">
        <v>42</v>
      </c>
      <c r="O2" s="149" t="s">
        <v>155</v>
      </c>
      <c r="P2" s="220" t="s">
        <v>17</v>
      </c>
      <c r="Q2" s="150" t="s">
        <v>156</v>
      </c>
      <c r="R2" s="151" t="s">
        <v>157</v>
      </c>
      <c r="S2" s="395"/>
      <c r="T2" s="152"/>
      <c r="U2" s="153"/>
      <c r="V2" s="153"/>
      <c r="W2" s="153"/>
    </row>
    <row r="3" spans="1:23" x14ac:dyDescent="0.3">
      <c r="P3" s="221"/>
      <c r="Q3" s="171"/>
    </row>
    <row r="4" spans="1:23" x14ac:dyDescent="0.3">
      <c r="A4" s="218" t="s">
        <v>127</v>
      </c>
      <c r="P4" s="221"/>
      <c r="Q4" s="171"/>
    </row>
    <row r="5" spans="1:23" x14ac:dyDescent="0.3">
      <c r="P5" s="221"/>
      <c r="Q5" s="171"/>
    </row>
    <row r="6" spans="1:23" x14ac:dyDescent="0.3">
      <c r="P6" s="221"/>
      <c r="Q6" s="171"/>
    </row>
    <row r="7" spans="1:23" x14ac:dyDescent="0.3">
      <c r="P7" s="221"/>
      <c r="Q7" s="171"/>
    </row>
    <row r="8" spans="1:23" x14ac:dyDescent="0.3">
      <c r="C8" s="65" t="s">
        <v>158</v>
      </c>
      <c r="F8" s="171">
        <f>COUNTIF(R5:R7,"*áno*")</f>
        <v>0</v>
      </c>
      <c r="P8" s="221"/>
      <c r="Q8" s="171"/>
    </row>
    <row r="9" spans="1:23" x14ac:dyDescent="0.3">
      <c r="C9" s="65" t="s">
        <v>159</v>
      </c>
      <c r="F9" s="171">
        <f>COUNTIF(D5:D7,"*w*")</f>
        <v>0</v>
      </c>
      <c r="P9" s="221"/>
      <c r="Q9" s="171"/>
    </row>
    <row r="10" spans="1:23" x14ac:dyDescent="0.3">
      <c r="C10" s="65" t="s">
        <v>160</v>
      </c>
      <c r="F10" s="171">
        <f>COUNTIF(D5:D7,"*P*")</f>
        <v>0</v>
      </c>
      <c r="P10" s="221"/>
      <c r="Q10" s="171"/>
    </row>
    <row r="11" spans="1:23" x14ac:dyDescent="0.3">
      <c r="C11" s="65" t="s">
        <v>161</v>
      </c>
      <c r="F11" s="171">
        <f>COUNTIF(D5:D7,"*L*")</f>
        <v>0</v>
      </c>
      <c r="P11" s="221"/>
      <c r="Q11" s="171"/>
    </row>
    <row r="12" spans="1:23" x14ac:dyDescent="0.3">
      <c r="C12" s="65" t="s">
        <v>162</v>
      </c>
      <c r="F12" s="171">
        <f>COUNTIF(D5:D7,"*V*")</f>
        <v>0</v>
      </c>
      <c r="P12" s="221"/>
      <c r="Q12" s="171"/>
    </row>
    <row r="13" spans="1:23" x14ac:dyDescent="0.3">
      <c r="C13" s="65"/>
      <c r="P13" s="221"/>
      <c r="Q13" s="171"/>
    </row>
    <row r="14" spans="1:23" x14ac:dyDescent="0.3">
      <c r="C14" s="65" t="s">
        <v>163</v>
      </c>
      <c r="F14" s="171">
        <f>COUNTIF(D5:D7,"*D*")</f>
        <v>0</v>
      </c>
      <c r="P14" s="221"/>
      <c r="Q14" s="171"/>
    </row>
    <row r="15" spans="1:23" x14ac:dyDescent="0.3">
      <c r="C15" s="65" t="s">
        <v>164</v>
      </c>
      <c r="F15" s="171">
        <f>COUNTIF(D5:D7,"*S*")</f>
        <v>0</v>
      </c>
      <c r="P15" s="221"/>
      <c r="Q15" s="171"/>
    </row>
    <row r="16" spans="1:23" x14ac:dyDescent="0.3">
      <c r="C16" s="65" t="s">
        <v>165</v>
      </c>
      <c r="F16" s="171">
        <f>COUNTIF(D5:D7,"*K*")</f>
        <v>0</v>
      </c>
      <c r="P16" s="221"/>
      <c r="Q16" s="171"/>
    </row>
    <row r="17" spans="1:23" x14ac:dyDescent="0.3">
      <c r="C17" s="65" t="s">
        <v>166</v>
      </c>
      <c r="F17" s="171">
        <f>COUNTIF(D5:D7,"*Z*")</f>
        <v>0</v>
      </c>
      <c r="P17" s="221"/>
      <c r="Q17" s="171"/>
    </row>
    <row r="18" spans="1:23" x14ac:dyDescent="0.3">
      <c r="A18" s="218" t="s">
        <v>126</v>
      </c>
      <c r="C18" s="65"/>
      <c r="P18" s="221"/>
      <c r="Q18" s="171"/>
    </row>
    <row r="19" spans="1:23" x14ac:dyDescent="0.3">
      <c r="C19" s="65"/>
      <c r="P19" s="221"/>
      <c r="Q19" s="171"/>
    </row>
    <row r="20" spans="1:23" x14ac:dyDescent="0.3">
      <c r="C20" s="65"/>
      <c r="P20" s="221"/>
      <c r="Q20" s="171"/>
    </row>
    <row r="21" spans="1:23" x14ac:dyDescent="0.3">
      <c r="C21" s="65"/>
      <c r="P21" s="221"/>
      <c r="Q21" s="171"/>
    </row>
    <row r="22" spans="1:23" x14ac:dyDescent="0.3">
      <c r="C22" s="65" t="s">
        <v>158</v>
      </c>
      <c r="F22" s="171">
        <f>COUNTIF(R19:R21,"*áno*")</f>
        <v>0</v>
      </c>
      <c r="P22" s="221"/>
      <c r="Q22" s="171"/>
    </row>
    <row r="23" spans="1:23" x14ac:dyDescent="0.3">
      <c r="C23" s="65" t="s">
        <v>159</v>
      </c>
      <c r="F23" s="171">
        <f>COUNTIF(D19:D21,"*w*")</f>
        <v>0</v>
      </c>
      <c r="P23" s="221"/>
      <c r="Q23" s="171"/>
    </row>
    <row r="24" spans="1:23" x14ac:dyDescent="0.3">
      <c r="C24" s="65" t="s">
        <v>160</v>
      </c>
      <c r="F24" s="171">
        <f>COUNTIF(D19:D21,"*P*")</f>
        <v>0</v>
      </c>
      <c r="P24" s="221"/>
      <c r="Q24" s="171"/>
    </row>
    <row r="25" spans="1:23" x14ac:dyDescent="0.3">
      <c r="C25" s="65" t="s">
        <v>161</v>
      </c>
      <c r="F25" s="171">
        <f>COUNTIF(D19:D21,"*L*")</f>
        <v>0</v>
      </c>
      <c r="P25" s="221"/>
      <c r="Q25" s="171"/>
    </row>
    <row r="26" spans="1:23" x14ac:dyDescent="0.3">
      <c r="C26" s="65" t="s">
        <v>162</v>
      </c>
      <c r="F26" s="171">
        <f>COUNTIF(D19:D21,"*V*")</f>
        <v>0</v>
      </c>
      <c r="P26" s="221"/>
      <c r="Q26" s="171"/>
    </row>
    <row r="27" spans="1:23" x14ac:dyDescent="0.3">
      <c r="C27" s="65"/>
      <c r="P27" s="221"/>
      <c r="Q27" s="171"/>
    </row>
    <row r="28" spans="1:23" x14ac:dyDescent="0.3">
      <c r="C28" s="65" t="s">
        <v>163</v>
      </c>
      <c r="F28" s="171">
        <f>COUNTIF(D19:D21,"*D*")</f>
        <v>0</v>
      </c>
      <c r="P28" s="221"/>
      <c r="Q28" s="171"/>
    </row>
    <row r="29" spans="1:23" x14ac:dyDescent="0.3">
      <c r="C29" s="65" t="s">
        <v>164</v>
      </c>
      <c r="F29" s="171">
        <f>COUNTIF(D19:D21,"*S*")</f>
        <v>0</v>
      </c>
      <c r="P29" s="221"/>
      <c r="Q29" s="171"/>
    </row>
    <row r="30" spans="1:23" x14ac:dyDescent="0.3">
      <c r="C30" s="65" t="s">
        <v>165</v>
      </c>
      <c r="F30" s="171">
        <f>COUNTIF(D19:D21,"*K*")</f>
        <v>0</v>
      </c>
      <c r="P30" s="221"/>
      <c r="Q30" s="171"/>
    </row>
    <row r="31" spans="1:23" ht="15" thickBot="1" x14ac:dyDescent="0.35">
      <c r="C31" s="65" t="s">
        <v>166</v>
      </c>
      <c r="F31" s="171">
        <f>COUNTIF(D19:D21,"*Z*")</f>
        <v>0</v>
      </c>
      <c r="P31" s="221"/>
      <c r="Q31" s="171"/>
    </row>
    <row r="32" spans="1:23" s="159" customFormat="1" ht="16.2" thickBot="1" x14ac:dyDescent="0.35">
      <c r="A32" s="155" t="s">
        <v>123</v>
      </c>
      <c r="B32" s="156"/>
      <c r="C32" s="156"/>
      <c r="D32" s="156"/>
      <c r="E32" s="156"/>
      <c r="F32" s="157"/>
      <c r="G32" s="158"/>
      <c r="H32" s="158"/>
      <c r="I32" s="158"/>
      <c r="J32" s="158"/>
      <c r="K32" s="158"/>
      <c r="L32" s="158"/>
      <c r="M32" s="158"/>
      <c r="N32" s="158"/>
      <c r="O32" s="158"/>
      <c r="P32" s="222"/>
      <c r="Q32" s="158"/>
      <c r="R32" s="158"/>
      <c r="T32" s="160"/>
      <c r="U32" s="160"/>
      <c r="V32" s="160"/>
      <c r="W32" s="160"/>
    </row>
    <row r="33" spans="1:19" s="162" customFormat="1" ht="28.8" x14ac:dyDescent="0.3">
      <c r="A33" s="161">
        <v>42458</v>
      </c>
      <c r="B33" s="315" t="s">
        <v>248</v>
      </c>
      <c r="C33" s="162" t="s">
        <v>249</v>
      </c>
      <c r="D33" s="162" t="s">
        <v>251</v>
      </c>
      <c r="E33" s="162" t="s">
        <v>253</v>
      </c>
      <c r="F33" s="163">
        <v>52</v>
      </c>
      <c r="G33" s="162" t="s">
        <v>255</v>
      </c>
      <c r="H33" s="162" t="s">
        <v>85</v>
      </c>
      <c r="I33" s="165">
        <v>6.8</v>
      </c>
      <c r="J33" s="165"/>
      <c r="K33" s="162" t="s">
        <v>43</v>
      </c>
      <c r="L33" s="166">
        <v>0</v>
      </c>
      <c r="M33" s="167">
        <v>0</v>
      </c>
      <c r="N33" s="167">
        <v>0</v>
      </c>
      <c r="O33" s="168">
        <v>0</v>
      </c>
      <c r="P33" s="223">
        <v>2</v>
      </c>
      <c r="Q33" s="164">
        <v>15</v>
      </c>
      <c r="R33" s="169" t="s">
        <v>256</v>
      </c>
    </row>
    <row r="34" spans="1:19" ht="28.8" x14ac:dyDescent="0.3">
      <c r="A34" s="170">
        <v>42458</v>
      </c>
      <c r="B34" s="171" t="s">
        <v>250</v>
      </c>
      <c r="C34" s="171" t="s">
        <v>249</v>
      </c>
      <c r="D34" s="171" t="s">
        <v>252</v>
      </c>
      <c r="E34" s="171" t="s">
        <v>254</v>
      </c>
      <c r="F34" s="172">
        <v>48</v>
      </c>
      <c r="G34" s="171" t="s">
        <v>255</v>
      </c>
      <c r="H34" s="171" t="s">
        <v>44</v>
      </c>
      <c r="I34" s="174">
        <v>6.8</v>
      </c>
      <c r="J34" s="174"/>
      <c r="K34" s="171" t="s">
        <v>43</v>
      </c>
      <c r="L34" s="175">
        <v>0</v>
      </c>
      <c r="M34" s="176">
        <v>0</v>
      </c>
      <c r="N34" s="176">
        <v>0</v>
      </c>
      <c r="O34" s="177">
        <v>0</v>
      </c>
      <c r="P34" s="221">
        <v>1</v>
      </c>
      <c r="Q34" s="173">
        <v>10</v>
      </c>
      <c r="R34" s="171" t="s">
        <v>256</v>
      </c>
    </row>
    <row r="35" spans="1:19" x14ac:dyDescent="0.3">
      <c r="A35" s="170"/>
      <c r="F35" s="172"/>
      <c r="I35" s="174"/>
      <c r="J35" s="174"/>
      <c r="L35" s="175"/>
      <c r="M35" s="176"/>
      <c r="N35" s="176"/>
      <c r="O35" s="177"/>
      <c r="P35" s="221"/>
      <c r="Q35" s="173"/>
    </row>
    <row r="36" spans="1:19" x14ac:dyDescent="0.3">
      <c r="A36" s="170"/>
      <c r="F36" s="172"/>
      <c r="I36" s="174"/>
      <c r="J36" s="174"/>
      <c r="L36" s="175"/>
      <c r="M36" s="176"/>
      <c r="N36" s="176"/>
      <c r="O36" s="177"/>
      <c r="P36" s="221"/>
      <c r="Q36" s="173"/>
    </row>
    <row r="37" spans="1:19" x14ac:dyDescent="0.3">
      <c r="A37" s="170"/>
      <c r="C37" s="65" t="s">
        <v>158</v>
      </c>
      <c r="F37" s="171">
        <f>COUNTIF(R33:R36,"*áno*")</f>
        <v>2</v>
      </c>
      <c r="I37" s="174"/>
      <c r="J37" s="174"/>
      <c r="L37" s="175"/>
      <c r="M37" s="176"/>
      <c r="N37" s="176"/>
      <c r="O37" s="177"/>
      <c r="P37" s="221"/>
      <c r="Q37" s="173"/>
    </row>
    <row r="38" spans="1:19" x14ac:dyDescent="0.3">
      <c r="A38" s="170"/>
      <c r="C38" s="65" t="s">
        <v>159</v>
      </c>
      <c r="F38" s="171">
        <f>COUNTIF(D33:D36,"*w*")</f>
        <v>1</v>
      </c>
      <c r="I38" s="174"/>
      <c r="J38" s="174"/>
      <c r="L38" s="175"/>
      <c r="M38" s="176"/>
      <c r="N38" s="176"/>
      <c r="O38" s="177"/>
      <c r="P38" s="221"/>
      <c r="Q38" s="173"/>
    </row>
    <row r="39" spans="1:19" x14ac:dyDescent="0.3">
      <c r="A39" s="170"/>
      <c r="C39" s="65" t="s">
        <v>160</v>
      </c>
      <c r="F39" s="171">
        <f>COUNTIF(D33:D36,"*P*")</f>
        <v>0</v>
      </c>
      <c r="I39" s="174"/>
      <c r="J39" s="174"/>
      <c r="L39" s="175"/>
      <c r="M39" s="176"/>
      <c r="N39" s="176"/>
      <c r="O39" s="177"/>
      <c r="P39" s="221"/>
      <c r="Q39" s="173"/>
    </row>
    <row r="40" spans="1:19" x14ac:dyDescent="0.3">
      <c r="A40" s="170"/>
      <c r="C40" s="65" t="s">
        <v>161</v>
      </c>
      <c r="F40" s="171">
        <f>COUNTIF(D33:D36,"*L*")</f>
        <v>0</v>
      </c>
      <c r="I40" s="174"/>
      <c r="J40" s="174"/>
      <c r="L40" s="175"/>
      <c r="M40" s="176"/>
      <c r="N40" s="176"/>
      <c r="O40" s="177"/>
      <c r="P40" s="221"/>
      <c r="Q40" s="173"/>
    </row>
    <row r="41" spans="1:19" x14ac:dyDescent="0.3">
      <c r="A41" s="170"/>
      <c r="C41" s="65" t="s">
        <v>162</v>
      </c>
      <c r="F41" s="171">
        <f>COUNTIF(D33:D36,"*V*")</f>
        <v>2</v>
      </c>
      <c r="I41" s="174"/>
      <c r="J41" s="174"/>
      <c r="L41" s="175"/>
      <c r="M41" s="176"/>
      <c r="N41" s="176"/>
      <c r="O41" s="177"/>
      <c r="P41" s="221"/>
      <c r="Q41" s="173"/>
    </row>
    <row r="42" spans="1:19" x14ac:dyDescent="0.3">
      <c r="A42" s="170"/>
      <c r="C42" s="65"/>
      <c r="I42" s="174"/>
      <c r="J42" s="174"/>
      <c r="L42" s="175"/>
      <c r="M42" s="176"/>
      <c r="N42" s="176"/>
      <c r="O42" s="177"/>
      <c r="P42" s="221"/>
      <c r="Q42" s="173"/>
    </row>
    <row r="43" spans="1:19" x14ac:dyDescent="0.3">
      <c r="A43" s="170"/>
      <c r="C43" s="65" t="s">
        <v>163</v>
      </c>
      <c r="F43" s="171">
        <f>COUNTIF(D32:D33,"*D*")</f>
        <v>1</v>
      </c>
      <c r="I43" s="174"/>
      <c r="J43" s="174"/>
      <c r="L43" s="175"/>
      <c r="M43" s="176"/>
      <c r="N43" s="176"/>
      <c r="O43" s="177"/>
      <c r="P43" s="221"/>
      <c r="Q43" s="173"/>
    </row>
    <row r="44" spans="1:19" x14ac:dyDescent="0.3">
      <c r="A44" s="170"/>
      <c r="C44" s="65" t="s">
        <v>164</v>
      </c>
      <c r="F44" s="171">
        <f>COUNTIF(D33:D36,"*S*")</f>
        <v>0</v>
      </c>
      <c r="I44" s="174"/>
      <c r="J44" s="174"/>
      <c r="L44" s="175"/>
      <c r="M44" s="176"/>
      <c r="N44" s="176"/>
      <c r="O44" s="177"/>
      <c r="P44" s="221"/>
      <c r="Q44" s="173"/>
    </row>
    <row r="45" spans="1:19" x14ac:dyDescent="0.3">
      <c r="A45" s="170"/>
      <c r="C45" s="65" t="s">
        <v>165</v>
      </c>
      <c r="F45" s="171">
        <f>COUNTIF(D33:D36,"*K*")</f>
        <v>0</v>
      </c>
      <c r="I45" s="174"/>
      <c r="J45" s="174"/>
      <c r="L45" s="175"/>
      <c r="M45" s="176"/>
      <c r="N45" s="176"/>
      <c r="O45" s="177"/>
      <c r="P45" s="221"/>
      <c r="Q45" s="173"/>
    </row>
    <row r="46" spans="1:19" ht="15" thickBot="1" x14ac:dyDescent="0.35">
      <c r="A46" s="170"/>
      <c r="C46" s="65" t="s">
        <v>166</v>
      </c>
      <c r="F46" s="171">
        <f>COUNTIF(D33:D36,"*Z*")</f>
        <v>2</v>
      </c>
      <c r="I46" s="174"/>
      <c r="J46" s="174"/>
      <c r="L46" s="175"/>
      <c r="M46" s="176"/>
      <c r="N46" s="176"/>
      <c r="O46" s="177"/>
      <c r="P46" s="221"/>
      <c r="Q46" s="173"/>
    </row>
    <row r="47" spans="1:19" s="156" customFormat="1" ht="16.2" thickBot="1" x14ac:dyDescent="0.35">
      <c r="A47" s="178" t="s">
        <v>124</v>
      </c>
      <c r="F47" s="157"/>
      <c r="I47" s="180"/>
      <c r="J47" s="180"/>
      <c r="L47" s="181"/>
      <c r="M47" s="182"/>
      <c r="N47" s="182"/>
      <c r="O47" s="183"/>
      <c r="P47" s="224"/>
      <c r="Q47" s="179"/>
      <c r="R47" s="184"/>
    </row>
    <row r="48" spans="1:19" s="186" customFormat="1" ht="28.8" x14ac:dyDescent="0.3">
      <c r="A48" s="185">
        <v>42466</v>
      </c>
      <c r="B48" s="316" t="s">
        <v>265</v>
      </c>
      <c r="C48" s="186" t="s">
        <v>259</v>
      </c>
      <c r="D48" s="186" t="s">
        <v>260</v>
      </c>
      <c r="E48" s="186" t="s">
        <v>254</v>
      </c>
      <c r="F48" s="187">
        <v>61</v>
      </c>
      <c r="G48" s="186" t="s">
        <v>269</v>
      </c>
      <c r="H48" s="186">
        <v>0</v>
      </c>
      <c r="I48" s="189">
        <v>7.8</v>
      </c>
      <c r="J48" s="189"/>
      <c r="K48" s="186" t="s">
        <v>267</v>
      </c>
      <c r="L48" s="190">
        <v>10.8</v>
      </c>
      <c r="M48" s="191">
        <v>2</v>
      </c>
      <c r="N48" s="191">
        <v>0</v>
      </c>
      <c r="O48" s="192">
        <v>0</v>
      </c>
      <c r="P48" s="225">
        <v>43</v>
      </c>
      <c r="Q48" s="188">
        <v>2</v>
      </c>
      <c r="R48" s="186" t="s">
        <v>256</v>
      </c>
      <c r="S48" s="186" t="s">
        <v>266</v>
      </c>
    </row>
    <row r="49" spans="1:19" s="194" customFormat="1" ht="28.8" x14ac:dyDescent="0.3">
      <c r="A49" s="193">
        <v>42466</v>
      </c>
      <c r="B49" s="203" t="s">
        <v>270</v>
      </c>
      <c r="C49" s="194" t="s">
        <v>259</v>
      </c>
      <c r="D49" s="194" t="s">
        <v>261</v>
      </c>
      <c r="E49" s="194" t="s">
        <v>263</v>
      </c>
      <c r="F49" s="195">
        <v>64</v>
      </c>
      <c r="G49" s="194" t="s">
        <v>264</v>
      </c>
      <c r="H49" s="194">
        <v>0</v>
      </c>
      <c r="I49" s="197">
        <v>6.8</v>
      </c>
      <c r="J49" s="197"/>
      <c r="K49" s="194" t="s">
        <v>46</v>
      </c>
      <c r="L49" s="198">
        <v>104.4</v>
      </c>
      <c r="M49" s="199">
        <v>19</v>
      </c>
      <c r="N49" s="199">
        <v>30</v>
      </c>
      <c r="O49" s="200">
        <v>0</v>
      </c>
      <c r="P49" s="226">
        <v>657</v>
      </c>
      <c r="Q49" s="196">
        <v>0.1</v>
      </c>
      <c r="R49" s="194" t="s">
        <v>256</v>
      </c>
      <c r="S49" s="194" t="s">
        <v>282</v>
      </c>
    </row>
    <row r="50" spans="1:19" s="194" customFormat="1" ht="28.8" x14ac:dyDescent="0.3">
      <c r="A50" s="193">
        <v>42466</v>
      </c>
      <c r="B50" s="194" t="s">
        <v>268</v>
      </c>
      <c r="C50" s="194" t="s">
        <v>259</v>
      </c>
      <c r="D50" s="194" t="s">
        <v>262</v>
      </c>
      <c r="E50" s="194" t="s">
        <v>254</v>
      </c>
      <c r="F50" s="195">
        <v>56</v>
      </c>
      <c r="G50" s="194" t="s">
        <v>264</v>
      </c>
      <c r="H50" s="194">
        <v>0</v>
      </c>
      <c r="I50" s="197">
        <v>1.4</v>
      </c>
      <c r="J50" s="197"/>
      <c r="K50" s="194" t="s">
        <v>46</v>
      </c>
      <c r="L50" s="198">
        <v>3.6</v>
      </c>
      <c r="M50" s="199">
        <v>0.5</v>
      </c>
      <c r="N50" s="199">
        <v>0</v>
      </c>
      <c r="O50" s="200">
        <v>0</v>
      </c>
      <c r="P50" s="226">
        <v>16</v>
      </c>
      <c r="Q50" s="196">
        <v>2</v>
      </c>
      <c r="R50" s="194" t="s">
        <v>256</v>
      </c>
    </row>
    <row r="51" spans="1:19" s="194" customFormat="1" ht="28.8" x14ac:dyDescent="0.3">
      <c r="A51" s="193">
        <v>42472</v>
      </c>
      <c r="B51" s="194" t="s">
        <v>274</v>
      </c>
      <c r="C51" s="194" t="s">
        <v>273</v>
      </c>
      <c r="D51" s="194" t="s">
        <v>260</v>
      </c>
      <c r="E51" s="194" t="s">
        <v>275</v>
      </c>
      <c r="F51" s="195">
        <v>55</v>
      </c>
      <c r="G51" s="194" t="s">
        <v>276</v>
      </c>
      <c r="H51" s="194">
        <v>0</v>
      </c>
      <c r="I51" s="197">
        <v>2.7</v>
      </c>
      <c r="J51" s="197">
        <v>1.4</v>
      </c>
      <c r="K51" s="194" t="s">
        <v>46</v>
      </c>
      <c r="L51" s="198">
        <v>18</v>
      </c>
      <c r="M51" s="199">
        <v>8.5</v>
      </c>
      <c r="N51" s="199">
        <v>0</v>
      </c>
      <c r="O51" s="200">
        <v>0</v>
      </c>
      <c r="P51" s="226">
        <v>175</v>
      </c>
      <c r="Q51" s="196">
        <v>2.2000000000000002</v>
      </c>
      <c r="R51" s="194" t="s">
        <v>256</v>
      </c>
    </row>
    <row r="52" spans="1:19" s="194" customFormat="1" x14ac:dyDescent="0.3">
      <c r="A52" s="193"/>
      <c r="F52" s="195"/>
      <c r="I52" s="197"/>
      <c r="J52" s="197"/>
      <c r="L52" s="198"/>
      <c r="M52" s="199"/>
      <c r="N52" s="199"/>
      <c r="O52" s="200"/>
      <c r="P52" s="226"/>
      <c r="Q52" s="196"/>
    </row>
    <row r="53" spans="1:19" x14ac:dyDescent="0.3">
      <c r="A53" s="170"/>
      <c r="F53" s="172"/>
      <c r="I53" s="174"/>
      <c r="J53" s="174"/>
      <c r="L53" s="175"/>
      <c r="M53" s="176"/>
      <c r="N53" s="176"/>
      <c r="O53" s="177"/>
      <c r="P53" s="221"/>
      <c r="Q53" s="173"/>
    </row>
    <row r="54" spans="1:19" x14ac:dyDescent="0.3">
      <c r="A54" s="170"/>
      <c r="C54" s="65" t="s">
        <v>158</v>
      </c>
      <c r="F54" s="171">
        <f>COUNTIF(R48:R53,"*áno*")</f>
        <v>4</v>
      </c>
      <c r="I54" s="174"/>
      <c r="J54" s="174"/>
      <c r="L54" s="175"/>
      <c r="M54" s="176"/>
      <c r="N54" s="176"/>
      <c r="O54" s="177"/>
      <c r="P54" s="221"/>
      <c r="Q54" s="173"/>
    </row>
    <row r="55" spans="1:19" x14ac:dyDescent="0.3">
      <c r="A55" s="170"/>
      <c r="C55" s="65" t="s">
        <v>159</v>
      </c>
      <c r="F55" s="171">
        <f>COUNTIF(D48:D53,"*w*")</f>
        <v>2</v>
      </c>
      <c r="I55" s="174"/>
      <c r="J55" s="174"/>
      <c r="L55" s="175"/>
      <c r="M55" s="176"/>
      <c r="N55" s="176"/>
      <c r="O55" s="177"/>
      <c r="P55" s="221"/>
      <c r="Q55" s="173"/>
    </row>
    <row r="56" spans="1:19" x14ac:dyDescent="0.3">
      <c r="A56" s="170"/>
      <c r="C56" s="65" t="s">
        <v>160</v>
      </c>
      <c r="F56" s="171">
        <f>COUNTIF(D48:D53,"*P*")</f>
        <v>4</v>
      </c>
      <c r="I56" s="174"/>
      <c r="J56" s="174"/>
      <c r="L56" s="175"/>
      <c r="M56" s="176"/>
      <c r="N56" s="176"/>
      <c r="O56" s="177"/>
      <c r="P56" s="221"/>
      <c r="Q56" s="173"/>
    </row>
    <row r="57" spans="1:19" x14ac:dyDescent="0.3">
      <c r="A57" s="170"/>
      <c r="C57" s="65" t="s">
        <v>161</v>
      </c>
      <c r="F57" s="171">
        <f>COUNTIF(D48:D53,"*L*")</f>
        <v>0</v>
      </c>
      <c r="I57" s="174"/>
      <c r="J57" s="174"/>
      <c r="L57" s="175"/>
      <c r="M57" s="176"/>
      <c r="N57" s="176"/>
      <c r="O57" s="177"/>
      <c r="P57" s="221"/>
      <c r="Q57" s="173"/>
    </row>
    <row r="58" spans="1:19" x14ac:dyDescent="0.3">
      <c r="A58" s="170"/>
      <c r="C58" s="65" t="s">
        <v>162</v>
      </c>
      <c r="F58" s="171">
        <f>COUNTIF(D49:D53,"*V*")</f>
        <v>0</v>
      </c>
      <c r="I58" s="174"/>
      <c r="J58" s="174"/>
      <c r="L58" s="175"/>
      <c r="M58" s="176"/>
      <c r="N58" s="176"/>
      <c r="O58" s="177"/>
      <c r="P58" s="221"/>
      <c r="Q58" s="173"/>
    </row>
    <row r="59" spans="1:19" x14ac:dyDescent="0.3">
      <c r="A59" s="170"/>
      <c r="C59" s="65"/>
      <c r="I59" s="174"/>
      <c r="J59" s="174"/>
      <c r="L59" s="175"/>
      <c r="M59" s="176"/>
      <c r="N59" s="176"/>
      <c r="O59" s="177"/>
      <c r="P59" s="221"/>
      <c r="Q59" s="173"/>
    </row>
    <row r="60" spans="1:19" x14ac:dyDescent="0.3">
      <c r="A60" s="170"/>
      <c r="C60" s="65" t="s">
        <v>163</v>
      </c>
      <c r="F60" s="171">
        <f>COUNTIF(D48:D53,"*D*")</f>
        <v>4</v>
      </c>
      <c r="I60" s="174"/>
      <c r="J60" s="174"/>
      <c r="L60" s="175"/>
      <c r="M60" s="176"/>
      <c r="N60" s="176"/>
      <c r="O60" s="177"/>
      <c r="P60" s="221"/>
      <c r="Q60" s="173"/>
    </row>
    <row r="61" spans="1:19" x14ac:dyDescent="0.3">
      <c r="A61" s="170"/>
      <c r="C61" s="65" t="s">
        <v>164</v>
      </c>
      <c r="F61" s="171">
        <f>COUNTIF(D48:D53,"*S*")</f>
        <v>0</v>
      </c>
      <c r="I61" s="174"/>
      <c r="J61" s="174"/>
      <c r="L61" s="175"/>
      <c r="M61" s="176"/>
      <c r="N61" s="176"/>
      <c r="O61" s="177"/>
      <c r="P61" s="221"/>
      <c r="Q61" s="173"/>
    </row>
    <row r="62" spans="1:19" x14ac:dyDescent="0.3">
      <c r="A62" s="170"/>
      <c r="C62" s="65" t="s">
        <v>165</v>
      </c>
      <c r="F62" s="171">
        <f>COUNTIF(D48:D53,"*K*")</f>
        <v>1</v>
      </c>
      <c r="I62" s="174"/>
      <c r="J62" s="174"/>
      <c r="L62" s="175"/>
      <c r="M62" s="176"/>
      <c r="N62" s="176"/>
      <c r="O62" s="177"/>
      <c r="P62" s="221"/>
      <c r="Q62" s="173"/>
    </row>
    <row r="63" spans="1:19" ht="15" thickBot="1" x14ac:dyDescent="0.35">
      <c r="A63" s="170"/>
      <c r="C63" s="65" t="s">
        <v>166</v>
      </c>
      <c r="F63" s="171">
        <f>COUNTIF(D48:D53,"*Z*")</f>
        <v>4</v>
      </c>
      <c r="I63" s="174"/>
      <c r="J63" s="174"/>
      <c r="L63" s="175"/>
      <c r="M63" s="176"/>
      <c r="N63" s="176"/>
      <c r="O63" s="177"/>
      <c r="P63" s="221"/>
      <c r="Q63" s="173"/>
    </row>
    <row r="64" spans="1:19" s="156" customFormat="1" ht="16.2" thickBot="1" x14ac:dyDescent="0.35">
      <c r="A64" s="178" t="s">
        <v>125</v>
      </c>
      <c r="F64" s="157"/>
      <c r="I64" s="180"/>
      <c r="J64" s="180"/>
      <c r="L64" s="181"/>
      <c r="M64" s="182"/>
      <c r="N64" s="182"/>
      <c r="O64" s="183"/>
      <c r="P64" s="224"/>
      <c r="Q64" s="179"/>
    </row>
    <row r="65" spans="1:19" s="186" customFormat="1" ht="28.8" x14ac:dyDescent="0.3">
      <c r="A65" s="185">
        <v>42495</v>
      </c>
      <c r="B65" s="316" t="s">
        <v>288</v>
      </c>
      <c r="C65" s="186" t="s">
        <v>286</v>
      </c>
      <c r="D65" s="186" t="s">
        <v>251</v>
      </c>
      <c r="E65" s="186" t="s">
        <v>253</v>
      </c>
      <c r="F65" s="187">
        <v>50</v>
      </c>
      <c r="G65" s="186" t="s">
        <v>289</v>
      </c>
      <c r="H65" s="186" t="s">
        <v>47</v>
      </c>
      <c r="I65" s="189">
        <v>12.6</v>
      </c>
      <c r="J65" s="189">
        <v>6.5</v>
      </c>
      <c r="K65" s="186" t="s">
        <v>94</v>
      </c>
      <c r="L65" s="190">
        <v>32.4</v>
      </c>
      <c r="M65" s="191">
        <v>3</v>
      </c>
      <c r="N65" s="191">
        <v>0</v>
      </c>
      <c r="O65" s="192">
        <v>0</v>
      </c>
      <c r="P65" s="225">
        <v>3</v>
      </c>
      <c r="Q65" s="188">
        <v>8</v>
      </c>
      <c r="R65" s="186" t="s">
        <v>256</v>
      </c>
      <c r="S65" s="186" t="s">
        <v>290</v>
      </c>
    </row>
    <row r="66" spans="1:19" s="186" customFormat="1" ht="28.8" x14ac:dyDescent="0.3">
      <c r="A66" s="185">
        <v>42495</v>
      </c>
      <c r="B66" s="316" t="s">
        <v>292</v>
      </c>
      <c r="C66" s="186" t="s">
        <v>286</v>
      </c>
      <c r="D66" s="186" t="s">
        <v>252</v>
      </c>
      <c r="E66" s="186" t="s">
        <v>287</v>
      </c>
      <c r="F66" s="187">
        <v>47</v>
      </c>
      <c r="G66" s="186" t="s">
        <v>289</v>
      </c>
      <c r="H66" s="186" t="s">
        <v>46</v>
      </c>
      <c r="I66" s="189">
        <v>2</v>
      </c>
      <c r="J66" s="189">
        <v>0.5</v>
      </c>
      <c r="K66" s="186" t="s">
        <v>94</v>
      </c>
      <c r="L66" s="190">
        <v>0</v>
      </c>
      <c r="M66" s="191">
        <v>0</v>
      </c>
      <c r="N66" s="191">
        <v>0</v>
      </c>
      <c r="O66" s="192">
        <v>0</v>
      </c>
      <c r="P66" s="225">
        <v>7</v>
      </c>
      <c r="Q66" s="188">
        <v>6</v>
      </c>
      <c r="R66" s="186" t="s">
        <v>256</v>
      </c>
      <c r="S66" s="186" t="s">
        <v>291</v>
      </c>
    </row>
    <row r="67" spans="1:19" s="186" customFormat="1" ht="28.8" x14ac:dyDescent="0.3">
      <c r="A67" s="185">
        <v>42495</v>
      </c>
      <c r="B67" s="316" t="s">
        <v>294</v>
      </c>
      <c r="C67" s="186" t="s">
        <v>286</v>
      </c>
      <c r="D67" s="186" t="s">
        <v>293</v>
      </c>
      <c r="E67" s="186" t="s">
        <v>254</v>
      </c>
      <c r="F67" s="187">
        <v>54</v>
      </c>
      <c r="G67" s="186" t="s">
        <v>289</v>
      </c>
      <c r="H67" s="186" t="s">
        <v>46</v>
      </c>
      <c r="I67" s="189">
        <v>2.8</v>
      </c>
      <c r="J67" s="189">
        <v>0.8</v>
      </c>
      <c r="K67" s="186" t="s">
        <v>94</v>
      </c>
      <c r="L67" s="190">
        <v>21.8</v>
      </c>
      <c r="M67" s="191">
        <v>1.8</v>
      </c>
      <c r="N67" s="191">
        <v>0</v>
      </c>
      <c r="O67" s="192">
        <v>0</v>
      </c>
      <c r="P67" s="225">
        <v>15</v>
      </c>
      <c r="Q67" s="188">
        <v>4</v>
      </c>
      <c r="R67" s="186" t="s">
        <v>256</v>
      </c>
    </row>
    <row r="68" spans="1:19" s="186" customFormat="1" ht="28.8" x14ac:dyDescent="0.3">
      <c r="A68" s="185">
        <v>42495</v>
      </c>
      <c r="B68" s="316" t="s">
        <v>296</v>
      </c>
      <c r="C68" s="186" t="s">
        <v>286</v>
      </c>
      <c r="D68" s="186" t="s">
        <v>295</v>
      </c>
      <c r="E68" s="186" t="s">
        <v>253</v>
      </c>
      <c r="F68" s="187">
        <v>55</v>
      </c>
      <c r="G68" s="186" t="s">
        <v>289</v>
      </c>
      <c r="H68" s="186">
        <v>0</v>
      </c>
      <c r="I68" s="189">
        <v>9.5</v>
      </c>
      <c r="J68" s="189">
        <v>4</v>
      </c>
      <c r="K68" s="186" t="s">
        <v>94</v>
      </c>
      <c r="L68" s="190">
        <v>26</v>
      </c>
      <c r="M68" s="191">
        <v>6.2</v>
      </c>
      <c r="N68" s="191">
        <v>0</v>
      </c>
      <c r="O68" s="192">
        <v>0</v>
      </c>
      <c r="P68" s="225">
        <v>226</v>
      </c>
      <c r="Q68" s="188">
        <v>0.7</v>
      </c>
      <c r="R68" s="186" t="s">
        <v>256</v>
      </c>
      <c r="S68" s="186" t="s">
        <v>418</v>
      </c>
    </row>
    <row r="69" spans="1:19" s="186" customFormat="1" ht="28.8" x14ac:dyDescent="0.3">
      <c r="A69" s="185">
        <v>42498</v>
      </c>
      <c r="B69" s="316" t="s">
        <v>298</v>
      </c>
      <c r="C69" s="186" t="s">
        <v>286</v>
      </c>
      <c r="D69" s="186" t="s">
        <v>251</v>
      </c>
      <c r="E69" s="186" t="s">
        <v>287</v>
      </c>
      <c r="F69" s="187">
        <v>50</v>
      </c>
      <c r="G69" s="186" t="s">
        <v>297</v>
      </c>
      <c r="H69" s="186" t="s">
        <v>45</v>
      </c>
      <c r="I69" s="189">
        <v>4.0999999999999996</v>
      </c>
      <c r="J69" s="189">
        <v>0.8</v>
      </c>
      <c r="K69" s="186" t="s">
        <v>43</v>
      </c>
      <c r="L69" s="190">
        <v>14.4</v>
      </c>
      <c r="M69" s="191">
        <v>1.5</v>
      </c>
      <c r="N69" s="191">
        <v>0</v>
      </c>
      <c r="O69" s="192">
        <v>0</v>
      </c>
      <c r="P69" s="225">
        <v>2</v>
      </c>
      <c r="Q69" s="188">
        <v>9.3000000000000007</v>
      </c>
      <c r="R69" s="186" t="s">
        <v>256</v>
      </c>
    </row>
    <row r="70" spans="1:19" s="186" customFormat="1" ht="28.8" x14ac:dyDescent="0.3">
      <c r="A70" s="185">
        <v>42499</v>
      </c>
      <c r="B70" s="316" t="s">
        <v>301</v>
      </c>
      <c r="C70" s="186" t="s">
        <v>286</v>
      </c>
      <c r="D70" s="186" t="s">
        <v>300</v>
      </c>
      <c r="E70" s="186" t="s">
        <v>254</v>
      </c>
      <c r="F70" s="187">
        <v>60</v>
      </c>
      <c r="G70" s="186" t="s">
        <v>297</v>
      </c>
      <c r="H70" s="186">
        <v>0</v>
      </c>
      <c r="I70" s="189">
        <v>5.8</v>
      </c>
      <c r="J70" s="189">
        <v>1.5</v>
      </c>
      <c r="K70" s="186" t="s">
        <v>46</v>
      </c>
      <c r="L70" s="190">
        <v>61.2</v>
      </c>
      <c r="M70" s="191">
        <v>8.5</v>
      </c>
      <c r="N70" s="191">
        <v>11</v>
      </c>
      <c r="O70" s="192">
        <v>0</v>
      </c>
      <c r="P70" s="225">
        <v>2</v>
      </c>
      <c r="Q70" s="188">
        <v>0.3</v>
      </c>
      <c r="R70" s="186" t="s">
        <v>256</v>
      </c>
    </row>
    <row r="71" spans="1:19" ht="28.8" x14ac:dyDescent="0.3">
      <c r="A71" s="170">
        <v>42501</v>
      </c>
      <c r="B71" s="171" t="s">
        <v>303</v>
      </c>
      <c r="C71" s="171" t="s">
        <v>259</v>
      </c>
      <c r="D71" s="171" t="s">
        <v>300</v>
      </c>
      <c r="E71" s="171" t="s">
        <v>287</v>
      </c>
      <c r="F71" s="172">
        <v>56</v>
      </c>
      <c r="G71" s="171" t="s">
        <v>297</v>
      </c>
      <c r="H71" s="171">
        <v>0</v>
      </c>
      <c r="I71" s="174">
        <v>7.1</v>
      </c>
      <c r="J71" s="174">
        <v>2</v>
      </c>
      <c r="K71" s="171" t="s">
        <v>93</v>
      </c>
      <c r="L71" s="175">
        <v>75.599999999999994</v>
      </c>
      <c r="M71" s="176">
        <v>20</v>
      </c>
      <c r="N71" s="176">
        <v>15</v>
      </c>
      <c r="O71" s="177">
        <v>0</v>
      </c>
      <c r="P71" s="221">
        <v>33</v>
      </c>
      <c r="Q71" s="173">
        <v>0.3</v>
      </c>
      <c r="R71" s="171" t="s">
        <v>256</v>
      </c>
    </row>
    <row r="72" spans="1:19" ht="28.8" x14ac:dyDescent="0.3">
      <c r="A72" s="170">
        <v>42503</v>
      </c>
      <c r="B72" s="171" t="s">
        <v>307</v>
      </c>
      <c r="C72" s="171" t="s">
        <v>306</v>
      </c>
      <c r="D72" s="171" t="s">
        <v>308</v>
      </c>
      <c r="E72" s="171" t="s">
        <v>287</v>
      </c>
      <c r="F72" s="172">
        <v>62</v>
      </c>
      <c r="G72" s="171" t="s">
        <v>264</v>
      </c>
      <c r="H72" s="171" t="s">
        <v>45</v>
      </c>
      <c r="I72" s="174">
        <v>6.1</v>
      </c>
      <c r="J72" s="174">
        <v>1.8</v>
      </c>
      <c r="K72" s="171" t="s">
        <v>44</v>
      </c>
      <c r="L72" s="175">
        <v>0</v>
      </c>
      <c r="M72" s="176">
        <v>0</v>
      </c>
      <c r="N72" s="176">
        <v>0</v>
      </c>
      <c r="O72" s="177">
        <v>0</v>
      </c>
      <c r="P72" s="221">
        <v>36</v>
      </c>
      <c r="Q72" s="173">
        <v>3.7</v>
      </c>
      <c r="R72" s="171" t="s">
        <v>256</v>
      </c>
      <c r="S72" s="171" t="s">
        <v>309</v>
      </c>
    </row>
    <row r="73" spans="1:19" ht="28.8" x14ac:dyDescent="0.3">
      <c r="A73" s="170">
        <v>42515</v>
      </c>
      <c r="B73" s="171" t="s">
        <v>312</v>
      </c>
      <c r="C73" s="171" t="s">
        <v>313</v>
      </c>
      <c r="D73" s="171" t="s">
        <v>260</v>
      </c>
      <c r="E73" s="171" t="s">
        <v>275</v>
      </c>
      <c r="F73" s="172">
        <v>62</v>
      </c>
      <c r="G73" s="171" t="s">
        <v>314</v>
      </c>
      <c r="H73" s="171">
        <v>0</v>
      </c>
      <c r="I73" s="174">
        <v>7.8</v>
      </c>
      <c r="J73" s="174">
        <v>2</v>
      </c>
      <c r="K73" s="171" t="s">
        <v>46</v>
      </c>
      <c r="L73" s="175">
        <v>7.2</v>
      </c>
      <c r="M73" s="176">
        <v>1.8</v>
      </c>
      <c r="N73" s="176">
        <v>0</v>
      </c>
      <c r="O73" s="177">
        <v>0</v>
      </c>
      <c r="P73" s="221">
        <v>193</v>
      </c>
      <c r="Q73" s="173">
        <v>0.6</v>
      </c>
      <c r="R73" s="171" t="s">
        <v>256</v>
      </c>
      <c r="S73" s="171" t="s">
        <v>315</v>
      </c>
    </row>
    <row r="74" spans="1:19" x14ac:dyDescent="0.3">
      <c r="A74" s="170">
        <v>42520</v>
      </c>
      <c r="B74" s="171" t="s">
        <v>318</v>
      </c>
      <c r="C74" s="171" t="s">
        <v>317</v>
      </c>
      <c r="D74" s="171" t="s">
        <v>319</v>
      </c>
      <c r="E74" s="171" t="s">
        <v>287</v>
      </c>
      <c r="F74" s="172">
        <v>48</v>
      </c>
      <c r="G74" s="171" t="s">
        <v>320</v>
      </c>
      <c r="H74" s="171" t="s">
        <v>98</v>
      </c>
      <c r="I74" s="174">
        <v>3.7</v>
      </c>
      <c r="J74" s="174">
        <v>0.8</v>
      </c>
      <c r="K74" s="171" t="s">
        <v>43</v>
      </c>
      <c r="L74" s="175">
        <v>0</v>
      </c>
      <c r="M74" s="176">
        <v>0</v>
      </c>
      <c r="N74" s="176">
        <v>0</v>
      </c>
      <c r="O74" s="177">
        <v>0</v>
      </c>
      <c r="P74" s="221">
        <v>24</v>
      </c>
      <c r="Q74" s="173">
        <v>6.8</v>
      </c>
      <c r="R74" s="171" t="s">
        <v>256</v>
      </c>
    </row>
    <row r="75" spans="1:19" ht="28.8" x14ac:dyDescent="0.3">
      <c r="A75" s="170">
        <v>42520</v>
      </c>
      <c r="B75" s="356" t="s">
        <v>322</v>
      </c>
      <c r="C75" s="171" t="s">
        <v>317</v>
      </c>
      <c r="E75" s="171" t="s">
        <v>287</v>
      </c>
      <c r="F75" s="172">
        <v>55</v>
      </c>
      <c r="G75" s="171" t="s">
        <v>321</v>
      </c>
      <c r="H75" s="171" t="s">
        <v>93</v>
      </c>
      <c r="I75" s="174">
        <v>3.7</v>
      </c>
      <c r="J75" s="174">
        <v>1.1000000000000001</v>
      </c>
      <c r="K75" s="171" t="s">
        <v>43</v>
      </c>
      <c r="L75" s="175">
        <v>0</v>
      </c>
      <c r="M75" s="176">
        <v>0</v>
      </c>
      <c r="N75" s="176">
        <v>0</v>
      </c>
      <c r="O75" s="177">
        <v>0</v>
      </c>
      <c r="P75" s="221">
        <v>0</v>
      </c>
      <c r="Q75" s="173">
        <v>21</v>
      </c>
      <c r="R75" s="171" t="s">
        <v>256</v>
      </c>
    </row>
    <row r="76" spans="1:19" x14ac:dyDescent="0.3">
      <c r="A76" s="170"/>
      <c r="B76" s="356"/>
      <c r="F76" s="172"/>
      <c r="I76" s="174"/>
      <c r="J76" s="174"/>
      <c r="L76" s="175"/>
      <c r="M76" s="176"/>
      <c r="N76" s="176"/>
      <c r="O76" s="177"/>
      <c r="P76" s="221"/>
      <c r="Q76" s="173"/>
    </row>
    <row r="77" spans="1:19" x14ac:dyDescent="0.3">
      <c r="A77" s="170"/>
      <c r="F77" s="172"/>
      <c r="I77" s="174"/>
      <c r="J77" s="174"/>
      <c r="L77" s="175"/>
      <c r="M77" s="176"/>
      <c r="N77" s="176"/>
      <c r="O77" s="177"/>
      <c r="P77" s="221"/>
      <c r="Q77" s="173"/>
    </row>
    <row r="78" spans="1:19" s="162" customFormat="1" x14ac:dyDescent="0.3">
      <c r="A78" s="201"/>
      <c r="F78" s="163"/>
      <c r="I78" s="165"/>
      <c r="J78" s="165"/>
      <c r="L78" s="166"/>
      <c r="M78" s="167"/>
      <c r="N78" s="167"/>
      <c r="O78" s="168"/>
      <c r="P78" s="223"/>
      <c r="Q78" s="164"/>
    </row>
    <row r="79" spans="1:19" x14ac:dyDescent="0.3">
      <c r="A79" s="170"/>
      <c r="C79" s="65" t="s">
        <v>158</v>
      </c>
      <c r="F79" s="171">
        <f>COUNTIF(R65:R78,"*áno*")</f>
        <v>11</v>
      </c>
      <c r="I79" s="174"/>
      <c r="J79" s="174"/>
      <c r="L79" s="175"/>
      <c r="M79" s="176"/>
      <c r="N79" s="176"/>
      <c r="O79" s="177"/>
      <c r="P79" s="221"/>
      <c r="Q79" s="173"/>
    </row>
    <row r="80" spans="1:19" x14ac:dyDescent="0.3">
      <c r="A80" s="170"/>
      <c r="C80" s="65" t="s">
        <v>159</v>
      </c>
      <c r="F80" s="171">
        <f>COUNTIF(D65:D78,"*w*")</f>
        <v>7</v>
      </c>
      <c r="I80" s="174"/>
      <c r="J80" s="174"/>
      <c r="L80" s="175"/>
      <c r="M80" s="176"/>
      <c r="N80" s="176"/>
      <c r="O80" s="177"/>
      <c r="P80" s="221"/>
      <c r="Q80" s="173"/>
    </row>
    <row r="81" spans="1:19" x14ac:dyDescent="0.3">
      <c r="A81" s="170"/>
      <c r="C81" s="65" t="s">
        <v>160</v>
      </c>
      <c r="F81" s="171">
        <f>COUNTIF(D65:D78,"*P*")</f>
        <v>4</v>
      </c>
      <c r="I81" s="174"/>
      <c r="J81" s="174"/>
      <c r="L81" s="175"/>
      <c r="M81" s="176"/>
      <c r="N81" s="176"/>
      <c r="O81" s="177"/>
      <c r="P81" s="221"/>
      <c r="Q81" s="173"/>
    </row>
    <row r="82" spans="1:19" x14ac:dyDescent="0.3">
      <c r="A82" s="170"/>
      <c r="C82" s="65" t="s">
        <v>161</v>
      </c>
      <c r="F82" s="171">
        <f>COUNTIF(D65:D78,"*L*")</f>
        <v>2</v>
      </c>
      <c r="I82" s="174"/>
      <c r="J82" s="174"/>
      <c r="L82" s="175"/>
      <c r="M82" s="176"/>
      <c r="N82" s="176"/>
      <c r="O82" s="177"/>
      <c r="P82" s="221"/>
      <c r="Q82" s="173"/>
    </row>
    <row r="83" spans="1:19" x14ac:dyDescent="0.3">
      <c r="A83" s="170"/>
      <c r="C83" s="65" t="s">
        <v>162</v>
      </c>
      <c r="F83" s="171">
        <f>COUNTIF(D65:D78,"*V*")</f>
        <v>4</v>
      </c>
      <c r="I83" s="174"/>
      <c r="J83" s="174"/>
      <c r="L83" s="175"/>
      <c r="M83" s="176"/>
      <c r="N83" s="176"/>
      <c r="O83" s="177"/>
      <c r="P83" s="221"/>
      <c r="Q83" s="173"/>
    </row>
    <row r="84" spans="1:19" x14ac:dyDescent="0.3">
      <c r="A84" s="170"/>
      <c r="C84" s="65"/>
      <c r="I84" s="174"/>
      <c r="J84" s="174"/>
      <c r="L84" s="175"/>
      <c r="M84" s="176"/>
      <c r="N84" s="176"/>
      <c r="O84" s="177"/>
      <c r="P84" s="221"/>
      <c r="Q84" s="173"/>
    </row>
    <row r="85" spans="1:19" x14ac:dyDescent="0.3">
      <c r="A85" s="170"/>
      <c r="C85" s="65" t="s">
        <v>163</v>
      </c>
      <c r="F85" s="171">
        <f>COUNTIF(D65:D78,"*D*")</f>
        <v>9</v>
      </c>
      <c r="I85" s="174"/>
      <c r="J85" s="174"/>
      <c r="L85" s="175"/>
      <c r="M85" s="176"/>
      <c r="N85" s="176"/>
      <c r="O85" s="177"/>
      <c r="P85" s="221"/>
      <c r="Q85" s="173"/>
    </row>
    <row r="86" spans="1:19" x14ac:dyDescent="0.3">
      <c r="A86" s="170"/>
      <c r="C86" s="65" t="s">
        <v>164</v>
      </c>
      <c r="F86" s="171">
        <f>COUNTIF(D65:D78,"*S*")</f>
        <v>0</v>
      </c>
      <c r="I86" s="174"/>
      <c r="J86" s="174"/>
      <c r="L86" s="175"/>
      <c r="M86" s="176"/>
      <c r="N86" s="176"/>
      <c r="O86" s="177"/>
      <c r="P86" s="221"/>
      <c r="Q86" s="173"/>
    </row>
    <row r="87" spans="1:19" x14ac:dyDescent="0.3">
      <c r="A87" s="170"/>
      <c r="C87" s="65" t="s">
        <v>165</v>
      </c>
      <c r="F87" s="171">
        <f>COUNTIF(D65:D78,"*K*")</f>
        <v>2</v>
      </c>
      <c r="I87" s="174"/>
      <c r="J87" s="174"/>
      <c r="L87" s="175"/>
      <c r="M87" s="176"/>
      <c r="N87" s="176"/>
      <c r="O87" s="177"/>
      <c r="P87" s="221"/>
      <c r="Q87" s="173"/>
    </row>
    <row r="88" spans="1:19" ht="15" thickBot="1" x14ac:dyDescent="0.35">
      <c r="A88" s="170"/>
      <c r="C88" s="65" t="s">
        <v>166</v>
      </c>
      <c r="F88" s="171">
        <f>COUNTIF(D65:D78,"*Z*")</f>
        <v>8</v>
      </c>
      <c r="I88" s="174"/>
      <c r="J88" s="174"/>
      <c r="L88" s="175"/>
      <c r="M88" s="176"/>
      <c r="N88" s="176"/>
      <c r="O88" s="177"/>
      <c r="P88" s="221"/>
      <c r="Q88" s="173"/>
    </row>
    <row r="89" spans="1:19" s="156" customFormat="1" ht="16.2" thickBot="1" x14ac:dyDescent="0.35">
      <c r="A89" s="178" t="s">
        <v>129</v>
      </c>
      <c r="F89" s="157"/>
      <c r="I89" s="180"/>
      <c r="J89" s="180"/>
      <c r="L89" s="181"/>
      <c r="M89" s="182"/>
      <c r="N89" s="182"/>
      <c r="O89" s="183"/>
      <c r="P89" s="224"/>
      <c r="Q89" s="179"/>
    </row>
    <row r="90" spans="1:19" ht="28.8" x14ac:dyDescent="0.3">
      <c r="A90" s="170">
        <v>42526</v>
      </c>
      <c r="B90" s="171" t="s">
        <v>326</v>
      </c>
      <c r="C90" s="171" t="s">
        <v>249</v>
      </c>
      <c r="D90" s="171" t="s">
        <v>329</v>
      </c>
      <c r="E90" s="171" t="s">
        <v>287</v>
      </c>
      <c r="F90" s="172">
        <v>61</v>
      </c>
      <c r="G90" s="171" t="s">
        <v>325</v>
      </c>
      <c r="H90" s="171">
        <v>0</v>
      </c>
      <c r="I90" s="174">
        <v>7.5</v>
      </c>
      <c r="J90" s="174">
        <v>2.2999999999999998</v>
      </c>
      <c r="K90" s="171" t="s">
        <v>46</v>
      </c>
      <c r="L90" s="175">
        <v>0</v>
      </c>
      <c r="M90" s="176">
        <v>0</v>
      </c>
      <c r="N90" s="176">
        <v>0</v>
      </c>
      <c r="O90" s="177">
        <v>0</v>
      </c>
      <c r="P90" s="221">
        <v>18</v>
      </c>
      <c r="Q90" s="173">
        <v>5</v>
      </c>
      <c r="R90" s="171" t="s">
        <v>256</v>
      </c>
    </row>
    <row r="91" spans="1:19" s="194" customFormat="1" ht="28.8" x14ac:dyDescent="0.3">
      <c r="A91" s="193">
        <v>42526</v>
      </c>
      <c r="B91" s="194" t="s">
        <v>327</v>
      </c>
      <c r="C91" s="194" t="s">
        <v>249</v>
      </c>
      <c r="D91" s="194" t="s">
        <v>96</v>
      </c>
      <c r="E91" s="194" t="s">
        <v>287</v>
      </c>
      <c r="F91" s="195">
        <v>60</v>
      </c>
      <c r="G91" s="194" t="s">
        <v>325</v>
      </c>
      <c r="H91" s="194" t="s">
        <v>85</v>
      </c>
      <c r="I91" s="197">
        <v>2</v>
      </c>
      <c r="J91" s="197">
        <v>0.3</v>
      </c>
      <c r="K91" s="194" t="s">
        <v>85</v>
      </c>
      <c r="L91" s="198">
        <v>0</v>
      </c>
      <c r="M91" s="199">
        <v>0</v>
      </c>
      <c r="N91" s="199">
        <v>0</v>
      </c>
      <c r="O91" s="200">
        <v>0</v>
      </c>
      <c r="P91" s="226">
        <v>14</v>
      </c>
      <c r="Q91" s="196">
        <v>14</v>
      </c>
      <c r="R91" s="194" t="s">
        <v>256</v>
      </c>
    </row>
    <row r="92" spans="1:19" s="194" customFormat="1" ht="28.8" x14ac:dyDescent="0.3">
      <c r="A92" s="193">
        <v>42530</v>
      </c>
      <c r="B92" s="194" t="s">
        <v>331</v>
      </c>
      <c r="C92" s="194" t="s">
        <v>249</v>
      </c>
      <c r="D92" s="194" t="s">
        <v>260</v>
      </c>
      <c r="E92" s="194" t="s">
        <v>287</v>
      </c>
      <c r="F92" s="195">
        <v>62</v>
      </c>
      <c r="G92" s="194" t="s">
        <v>330</v>
      </c>
      <c r="H92" s="194">
        <v>0</v>
      </c>
      <c r="I92" s="197">
        <v>5</v>
      </c>
      <c r="J92" s="197">
        <v>2.5</v>
      </c>
      <c r="K92" s="194" t="s">
        <v>45</v>
      </c>
      <c r="L92" s="198">
        <v>10.8</v>
      </c>
      <c r="M92" s="199">
        <v>4</v>
      </c>
      <c r="N92" s="199">
        <v>0</v>
      </c>
      <c r="O92" s="200">
        <v>0</v>
      </c>
      <c r="P92" s="226">
        <v>138</v>
      </c>
      <c r="Q92" s="196">
        <v>1.8</v>
      </c>
      <c r="R92" s="194" t="s">
        <v>256</v>
      </c>
    </row>
    <row r="93" spans="1:19" s="194" customFormat="1" ht="28.8" x14ac:dyDescent="0.3">
      <c r="A93" s="193">
        <v>42531</v>
      </c>
      <c r="B93" s="203" t="s">
        <v>350</v>
      </c>
      <c r="C93" s="194" t="s">
        <v>249</v>
      </c>
      <c r="D93" s="194" t="s">
        <v>260</v>
      </c>
      <c r="E93" s="194" t="s">
        <v>263</v>
      </c>
      <c r="F93" s="195">
        <v>62</v>
      </c>
      <c r="G93" s="194" t="s">
        <v>330</v>
      </c>
      <c r="H93" s="194" t="s">
        <v>334</v>
      </c>
      <c r="I93" s="197">
        <v>7.8</v>
      </c>
      <c r="J93" s="197">
        <v>2.2999999999999998</v>
      </c>
      <c r="K93" s="194" t="s">
        <v>267</v>
      </c>
      <c r="L93" s="198">
        <v>3.6</v>
      </c>
      <c r="M93" s="199">
        <v>0.6</v>
      </c>
      <c r="N93" s="199">
        <v>0</v>
      </c>
      <c r="O93" s="200">
        <v>0</v>
      </c>
      <c r="P93" s="226">
        <v>15</v>
      </c>
      <c r="Q93" s="196">
        <v>2.6</v>
      </c>
      <c r="R93" s="194" t="s">
        <v>256</v>
      </c>
      <c r="S93" s="194" t="s">
        <v>332</v>
      </c>
    </row>
    <row r="94" spans="1:19" s="194" customFormat="1" ht="28.8" x14ac:dyDescent="0.3">
      <c r="A94" s="193">
        <v>42531</v>
      </c>
      <c r="B94" s="194" t="s">
        <v>333</v>
      </c>
      <c r="C94" s="194" t="s">
        <v>249</v>
      </c>
      <c r="D94" s="194" t="s">
        <v>96</v>
      </c>
      <c r="E94" s="194" t="s">
        <v>263</v>
      </c>
      <c r="F94" s="195">
        <v>65</v>
      </c>
      <c r="G94" s="194" t="s">
        <v>330</v>
      </c>
      <c r="H94" s="194" t="s">
        <v>335</v>
      </c>
      <c r="I94" s="197"/>
      <c r="J94" s="197"/>
      <c r="L94" s="198">
        <v>0</v>
      </c>
      <c r="M94" s="199">
        <v>0</v>
      </c>
      <c r="N94" s="199">
        <v>0</v>
      </c>
      <c r="O94" s="200">
        <v>0</v>
      </c>
      <c r="P94" s="226">
        <v>2</v>
      </c>
      <c r="Q94" s="196">
        <v>15</v>
      </c>
      <c r="R94" s="194" t="s">
        <v>256</v>
      </c>
      <c r="S94" s="194" t="s">
        <v>443</v>
      </c>
    </row>
    <row r="95" spans="1:19" s="194" customFormat="1" ht="28.8" x14ac:dyDescent="0.3">
      <c r="A95" s="193">
        <v>42536</v>
      </c>
      <c r="B95" s="194" t="s">
        <v>338</v>
      </c>
      <c r="C95" s="194" t="s">
        <v>336</v>
      </c>
      <c r="D95" s="194" t="s">
        <v>337</v>
      </c>
      <c r="E95" s="194" t="s">
        <v>287</v>
      </c>
      <c r="F95" s="195">
        <v>54</v>
      </c>
      <c r="G95" s="194" t="s">
        <v>269</v>
      </c>
      <c r="H95" s="194" t="s">
        <v>93</v>
      </c>
      <c r="I95" s="197">
        <v>9.5</v>
      </c>
      <c r="J95" s="197">
        <v>4</v>
      </c>
      <c r="K95" s="194" t="s">
        <v>89</v>
      </c>
      <c r="L95" s="198">
        <v>0</v>
      </c>
      <c r="M95" s="199">
        <v>0</v>
      </c>
      <c r="N95" s="199">
        <v>0</v>
      </c>
      <c r="O95" s="200">
        <v>0</v>
      </c>
      <c r="P95" s="226">
        <v>39</v>
      </c>
      <c r="Q95" s="196">
        <v>4.5999999999999996</v>
      </c>
      <c r="R95" s="194" t="s">
        <v>256</v>
      </c>
    </row>
    <row r="96" spans="1:19" s="194" customFormat="1" ht="28.8" x14ac:dyDescent="0.3">
      <c r="A96" s="193">
        <v>42545</v>
      </c>
      <c r="B96" s="203" t="s">
        <v>343</v>
      </c>
      <c r="C96" s="194" t="s">
        <v>342</v>
      </c>
      <c r="D96" s="194" t="s">
        <v>319</v>
      </c>
      <c r="E96" s="194" t="s">
        <v>287</v>
      </c>
      <c r="F96" s="195">
        <v>59</v>
      </c>
      <c r="G96" s="194" t="s">
        <v>269</v>
      </c>
      <c r="H96" s="194" t="s">
        <v>100</v>
      </c>
      <c r="I96" s="197"/>
      <c r="J96" s="197"/>
      <c r="K96" s="194" t="s">
        <v>89</v>
      </c>
      <c r="L96" s="198">
        <v>0</v>
      </c>
      <c r="M96" s="199">
        <v>0</v>
      </c>
      <c r="N96" s="199">
        <v>0</v>
      </c>
      <c r="O96" s="200">
        <v>0</v>
      </c>
      <c r="P96" s="226">
        <v>5</v>
      </c>
      <c r="Q96" s="196">
        <v>14.6</v>
      </c>
      <c r="R96" s="194" t="s">
        <v>256</v>
      </c>
    </row>
    <row r="97" spans="1:18" s="194" customFormat="1" ht="28.8" x14ac:dyDescent="0.3">
      <c r="A97" s="193">
        <v>42545</v>
      </c>
      <c r="B97" s="194" t="s">
        <v>344</v>
      </c>
      <c r="C97" s="194" t="s">
        <v>259</v>
      </c>
      <c r="E97" s="194" t="s">
        <v>287</v>
      </c>
      <c r="F97" s="195">
        <v>58</v>
      </c>
      <c r="G97" s="194" t="s">
        <v>321</v>
      </c>
      <c r="H97" s="194" t="s">
        <v>46</v>
      </c>
      <c r="I97" s="197"/>
      <c r="J97" s="197"/>
      <c r="K97" s="194" t="s">
        <v>93</v>
      </c>
      <c r="L97" s="198">
        <v>0</v>
      </c>
      <c r="M97" s="199">
        <v>0</v>
      </c>
      <c r="N97" s="199">
        <v>0</v>
      </c>
      <c r="O97" s="200">
        <v>0</v>
      </c>
      <c r="P97" s="226">
        <v>0</v>
      </c>
      <c r="Q97" s="196">
        <v>16</v>
      </c>
      <c r="R97" s="194" t="s">
        <v>256</v>
      </c>
    </row>
    <row r="98" spans="1:18" s="194" customFormat="1" ht="28.8" x14ac:dyDescent="0.3">
      <c r="A98" s="193">
        <v>42547</v>
      </c>
      <c r="B98" s="194" t="s">
        <v>347</v>
      </c>
      <c r="C98" s="194" t="s">
        <v>306</v>
      </c>
      <c r="D98" s="194" t="s">
        <v>346</v>
      </c>
      <c r="E98" s="194" t="s">
        <v>287</v>
      </c>
      <c r="F98" s="195">
        <v>57</v>
      </c>
      <c r="G98" s="194" t="s">
        <v>269</v>
      </c>
      <c r="H98" s="194">
        <v>0</v>
      </c>
      <c r="I98" s="197">
        <v>7.1</v>
      </c>
      <c r="J98" s="197">
        <v>1.8</v>
      </c>
      <c r="K98" s="194" t="s">
        <v>89</v>
      </c>
      <c r="L98" s="198">
        <v>3.6</v>
      </c>
      <c r="M98" s="199">
        <v>0.5</v>
      </c>
      <c r="N98" s="199">
        <v>0</v>
      </c>
      <c r="O98" s="200">
        <v>0</v>
      </c>
      <c r="P98" s="226">
        <v>61</v>
      </c>
      <c r="Q98" s="196">
        <v>6.8</v>
      </c>
      <c r="R98" s="194" t="s">
        <v>256</v>
      </c>
    </row>
    <row r="99" spans="1:18" s="194" customFormat="1" ht="28.8" x14ac:dyDescent="0.3">
      <c r="A99" s="193">
        <v>42548</v>
      </c>
      <c r="B99" s="203" t="s">
        <v>348</v>
      </c>
      <c r="C99" s="194" t="s">
        <v>306</v>
      </c>
      <c r="D99" s="194" t="s">
        <v>329</v>
      </c>
      <c r="E99" s="194" t="s">
        <v>275</v>
      </c>
      <c r="F99" s="195">
        <v>58</v>
      </c>
      <c r="G99" s="194" t="s">
        <v>269</v>
      </c>
      <c r="H99" s="194">
        <v>0</v>
      </c>
      <c r="I99" s="197">
        <v>4.0999999999999996</v>
      </c>
      <c r="J99" s="197">
        <v>1.4</v>
      </c>
      <c r="K99" s="194" t="s">
        <v>46</v>
      </c>
      <c r="L99" s="198">
        <v>7.2</v>
      </c>
      <c r="M99" s="199">
        <v>2.1</v>
      </c>
      <c r="N99" s="199">
        <v>0</v>
      </c>
      <c r="O99" s="200">
        <v>0</v>
      </c>
      <c r="P99" s="226">
        <v>39</v>
      </c>
      <c r="Q99" s="196">
        <v>7.1</v>
      </c>
      <c r="R99" s="194" t="s">
        <v>256</v>
      </c>
    </row>
    <row r="100" spans="1:18" s="194" customFormat="1" x14ac:dyDescent="0.3">
      <c r="A100" s="193"/>
      <c r="F100" s="195"/>
      <c r="I100" s="197"/>
      <c r="J100" s="197"/>
      <c r="L100" s="198"/>
      <c r="M100" s="199"/>
      <c r="N100" s="199"/>
      <c r="O100" s="200"/>
      <c r="P100" s="226"/>
      <c r="Q100" s="196"/>
    </row>
    <row r="101" spans="1:18" s="194" customFormat="1" x14ac:dyDescent="0.3">
      <c r="A101" s="193"/>
      <c r="F101" s="195"/>
      <c r="I101" s="197"/>
      <c r="J101" s="197"/>
      <c r="L101" s="198"/>
      <c r="M101" s="199"/>
      <c r="N101" s="199"/>
      <c r="O101" s="200"/>
      <c r="P101" s="226"/>
      <c r="Q101" s="196"/>
    </row>
    <row r="102" spans="1:18" s="194" customFormat="1" x14ac:dyDescent="0.3">
      <c r="A102" s="193"/>
      <c r="C102" s="65" t="s">
        <v>158</v>
      </c>
      <c r="D102" s="171"/>
      <c r="E102" s="171"/>
      <c r="F102" s="171">
        <f>COUNTIF(R90:R101,"*áno*")</f>
        <v>10</v>
      </c>
      <c r="I102" s="197"/>
      <c r="J102" s="197"/>
      <c r="L102" s="198"/>
      <c r="M102" s="199"/>
      <c r="N102" s="199"/>
      <c r="O102" s="200"/>
      <c r="P102" s="226"/>
      <c r="Q102" s="196"/>
    </row>
    <row r="103" spans="1:18" s="194" customFormat="1" x14ac:dyDescent="0.3">
      <c r="A103" s="193"/>
      <c r="C103" s="65" t="s">
        <v>159</v>
      </c>
      <c r="D103" s="171"/>
      <c r="E103" s="171"/>
      <c r="F103" s="171">
        <f>COUNTIF(D90:D101,"*w*")</f>
        <v>7</v>
      </c>
      <c r="I103" s="197"/>
      <c r="J103" s="197"/>
      <c r="L103" s="198"/>
      <c r="M103" s="199"/>
      <c r="N103" s="199"/>
      <c r="O103" s="200"/>
      <c r="P103" s="226"/>
      <c r="Q103" s="196"/>
    </row>
    <row r="104" spans="1:18" s="194" customFormat="1" x14ac:dyDescent="0.3">
      <c r="A104" s="193"/>
      <c r="C104" s="65" t="s">
        <v>160</v>
      </c>
      <c r="D104" s="171"/>
      <c r="E104" s="171"/>
      <c r="F104" s="171">
        <f>COUNTIF(D90:D101,"*P*")</f>
        <v>2</v>
      </c>
      <c r="I104" s="197"/>
      <c r="J104" s="197"/>
      <c r="L104" s="198"/>
      <c r="M104" s="199"/>
      <c r="N104" s="199"/>
      <c r="O104" s="200"/>
      <c r="P104" s="226"/>
      <c r="Q104" s="196"/>
    </row>
    <row r="105" spans="1:18" s="194" customFormat="1" x14ac:dyDescent="0.3">
      <c r="A105" s="193"/>
      <c r="C105" s="65" t="s">
        <v>161</v>
      </c>
      <c r="D105" s="171"/>
      <c r="E105" s="171"/>
      <c r="F105" s="171">
        <f>COUNTIF(D90:D101,"*L*")</f>
        <v>3</v>
      </c>
      <c r="I105" s="197"/>
      <c r="J105" s="197"/>
      <c r="L105" s="198"/>
      <c r="M105" s="199"/>
      <c r="N105" s="199"/>
      <c r="O105" s="200"/>
      <c r="P105" s="226"/>
      <c r="Q105" s="196"/>
    </row>
    <row r="106" spans="1:18" s="194" customFormat="1" x14ac:dyDescent="0.3">
      <c r="A106" s="193"/>
      <c r="C106" s="65" t="s">
        <v>162</v>
      </c>
      <c r="D106" s="171"/>
      <c r="E106" s="171"/>
      <c r="F106" s="171">
        <f>COUNTIF(D90:D101,"*V*")</f>
        <v>4</v>
      </c>
      <c r="I106" s="197"/>
      <c r="J106" s="197"/>
      <c r="L106" s="198"/>
      <c r="M106" s="199"/>
      <c r="N106" s="199"/>
      <c r="O106" s="200"/>
      <c r="P106" s="226"/>
      <c r="Q106" s="196"/>
    </row>
    <row r="107" spans="1:18" s="194" customFormat="1" x14ac:dyDescent="0.3">
      <c r="A107" s="193"/>
      <c r="C107" s="65"/>
      <c r="D107" s="171"/>
      <c r="E107" s="171"/>
      <c r="F107" s="171"/>
      <c r="I107" s="197"/>
      <c r="J107" s="197"/>
      <c r="L107" s="198"/>
      <c r="M107" s="199"/>
      <c r="N107" s="199"/>
      <c r="O107" s="200"/>
      <c r="P107" s="226"/>
      <c r="Q107" s="196"/>
    </row>
    <row r="108" spans="1:18" s="194" customFormat="1" x14ac:dyDescent="0.3">
      <c r="A108" s="193"/>
      <c r="C108" s="65" t="s">
        <v>163</v>
      </c>
      <c r="D108" s="171"/>
      <c r="E108" s="171"/>
      <c r="F108" s="171">
        <f>COUNTIF(D90:D101,"*D*")</f>
        <v>6</v>
      </c>
      <c r="I108" s="197"/>
      <c r="J108" s="197"/>
      <c r="L108" s="198"/>
      <c r="M108" s="199"/>
      <c r="N108" s="199"/>
      <c r="O108" s="200"/>
      <c r="P108" s="226"/>
      <c r="Q108" s="196"/>
    </row>
    <row r="109" spans="1:18" s="194" customFormat="1" x14ac:dyDescent="0.3">
      <c r="A109" s="193"/>
      <c r="C109" s="65" t="s">
        <v>164</v>
      </c>
      <c r="D109" s="171"/>
      <c r="E109" s="171"/>
      <c r="F109" s="171">
        <f>COUNTIF(D90:D101,"*S*")</f>
        <v>0</v>
      </c>
      <c r="I109" s="197"/>
      <c r="J109" s="197"/>
      <c r="L109" s="198"/>
      <c r="M109" s="199"/>
      <c r="N109" s="199"/>
      <c r="O109" s="200"/>
      <c r="P109" s="226"/>
      <c r="Q109" s="196"/>
    </row>
    <row r="110" spans="1:18" s="194" customFormat="1" x14ac:dyDescent="0.3">
      <c r="A110" s="193"/>
      <c r="C110" s="65" t="s">
        <v>165</v>
      </c>
      <c r="D110" s="171"/>
      <c r="E110" s="171"/>
      <c r="F110" s="171">
        <f>COUNTIF(D90:D101,"*K*")</f>
        <v>0</v>
      </c>
      <c r="I110" s="197"/>
      <c r="J110" s="197"/>
      <c r="L110" s="198"/>
      <c r="M110" s="199"/>
      <c r="N110" s="199"/>
      <c r="O110" s="200"/>
      <c r="P110" s="226"/>
      <c r="Q110" s="196"/>
    </row>
    <row r="111" spans="1:18" s="194" customFormat="1" ht="15" thickBot="1" x14ac:dyDescent="0.35">
      <c r="A111" s="193"/>
      <c r="C111" s="206" t="s">
        <v>166</v>
      </c>
      <c r="F111" s="194">
        <f>COUNTIF(D90:D101,"*Z*")</f>
        <v>4</v>
      </c>
      <c r="I111" s="197"/>
      <c r="J111" s="197"/>
      <c r="L111" s="198"/>
      <c r="M111" s="199"/>
      <c r="N111" s="199"/>
      <c r="O111" s="200"/>
      <c r="P111" s="226"/>
      <c r="Q111" s="196"/>
    </row>
    <row r="112" spans="1:18" s="108" customFormat="1" ht="15" thickBot="1" x14ac:dyDescent="0.35">
      <c r="A112" s="211" t="s">
        <v>128</v>
      </c>
      <c r="F112" s="212"/>
      <c r="I112" s="214"/>
      <c r="J112" s="214"/>
      <c r="L112" s="215"/>
      <c r="M112" s="216"/>
      <c r="N112" s="216"/>
      <c r="O112" s="217"/>
      <c r="P112" s="227"/>
      <c r="Q112" s="213"/>
    </row>
    <row r="113" spans="1:19" s="162" customFormat="1" x14ac:dyDescent="0.3">
      <c r="A113" s="161">
        <v>42552</v>
      </c>
      <c r="B113" s="315" t="s">
        <v>352</v>
      </c>
      <c r="C113" s="162" t="s">
        <v>249</v>
      </c>
      <c r="D113" s="162" t="s">
        <v>346</v>
      </c>
      <c r="E113" s="162" t="s">
        <v>254</v>
      </c>
      <c r="F113" s="163">
        <v>54</v>
      </c>
      <c r="G113" s="162" t="s">
        <v>320</v>
      </c>
      <c r="H113" s="162" t="s">
        <v>47</v>
      </c>
      <c r="I113" s="165">
        <v>6.8</v>
      </c>
      <c r="J113" s="165">
        <v>1.5</v>
      </c>
      <c r="K113" s="162" t="s">
        <v>43</v>
      </c>
      <c r="L113" s="166">
        <v>0</v>
      </c>
      <c r="M113" s="167">
        <v>0</v>
      </c>
      <c r="N113" s="167">
        <v>0</v>
      </c>
      <c r="O113" s="168">
        <v>0</v>
      </c>
      <c r="P113" s="223">
        <v>13</v>
      </c>
      <c r="Q113" s="164">
        <v>12</v>
      </c>
      <c r="R113" s="162" t="s">
        <v>256</v>
      </c>
      <c r="S113" s="162" t="s">
        <v>351</v>
      </c>
    </row>
    <row r="114" spans="1:19" s="194" customFormat="1" ht="28.8" x14ac:dyDescent="0.3">
      <c r="A114" s="193">
        <v>42552</v>
      </c>
      <c r="B114" s="203" t="s">
        <v>353</v>
      </c>
      <c r="C114" s="194" t="s">
        <v>249</v>
      </c>
      <c r="D114" s="194" t="s">
        <v>96</v>
      </c>
      <c r="E114" s="194" t="s">
        <v>287</v>
      </c>
      <c r="F114" s="195">
        <v>64</v>
      </c>
      <c r="G114" s="194" t="s">
        <v>320</v>
      </c>
      <c r="H114" s="194" t="s">
        <v>46</v>
      </c>
      <c r="I114" s="197">
        <v>3.3</v>
      </c>
      <c r="J114" s="197">
        <v>0.8</v>
      </c>
      <c r="K114" s="194" t="s">
        <v>43</v>
      </c>
      <c r="L114" s="198">
        <v>0</v>
      </c>
      <c r="M114" s="199">
        <v>0</v>
      </c>
      <c r="N114" s="199">
        <v>0</v>
      </c>
      <c r="O114" s="200">
        <v>0</v>
      </c>
      <c r="P114" s="226">
        <v>950</v>
      </c>
      <c r="Q114" s="196">
        <v>13</v>
      </c>
      <c r="R114" s="194" t="s">
        <v>256</v>
      </c>
    </row>
    <row r="115" spans="1:19" s="194" customFormat="1" ht="28.8" x14ac:dyDescent="0.3">
      <c r="A115" s="193">
        <v>42552</v>
      </c>
      <c r="B115" s="203" t="s">
        <v>355</v>
      </c>
      <c r="C115" s="194" t="s">
        <v>249</v>
      </c>
      <c r="D115" s="194" t="s">
        <v>96</v>
      </c>
      <c r="E115" s="194" t="s">
        <v>287</v>
      </c>
      <c r="F115" s="195">
        <v>63</v>
      </c>
      <c r="G115" s="194" t="s">
        <v>320</v>
      </c>
      <c r="H115" s="194" t="s">
        <v>43</v>
      </c>
      <c r="I115" s="197">
        <v>4.0999999999999996</v>
      </c>
      <c r="J115" s="197">
        <v>2.1</v>
      </c>
      <c r="K115" s="194" t="s">
        <v>96</v>
      </c>
      <c r="L115" s="198">
        <v>0</v>
      </c>
      <c r="M115" s="199">
        <v>0</v>
      </c>
      <c r="N115" s="199">
        <v>0</v>
      </c>
      <c r="O115" s="200">
        <v>0</v>
      </c>
      <c r="P115" s="226">
        <v>330</v>
      </c>
      <c r="Q115" s="196">
        <v>9</v>
      </c>
      <c r="R115" s="194" t="s">
        <v>256</v>
      </c>
      <c r="S115" s="194" t="s">
        <v>351</v>
      </c>
    </row>
    <row r="116" spans="1:19" s="194" customFormat="1" ht="28.8" x14ac:dyDescent="0.3">
      <c r="A116" s="193">
        <v>42552</v>
      </c>
      <c r="B116" s="194" t="s">
        <v>354</v>
      </c>
      <c r="C116" s="194" t="s">
        <v>249</v>
      </c>
      <c r="D116" s="194" t="s">
        <v>295</v>
      </c>
      <c r="E116" s="194" t="s">
        <v>287</v>
      </c>
      <c r="F116" s="195">
        <v>64</v>
      </c>
      <c r="G116" s="194" t="s">
        <v>269</v>
      </c>
      <c r="H116" s="194">
        <v>0</v>
      </c>
      <c r="I116" s="197">
        <v>7.5</v>
      </c>
      <c r="J116" s="197">
        <v>2.2999999999999998</v>
      </c>
      <c r="K116" s="194" t="s">
        <v>46</v>
      </c>
      <c r="L116" s="198">
        <v>54</v>
      </c>
      <c r="M116" s="199">
        <v>10.8</v>
      </c>
      <c r="N116" s="199">
        <v>0</v>
      </c>
      <c r="O116" s="200">
        <v>0</v>
      </c>
      <c r="P116" s="226">
        <v>77</v>
      </c>
      <c r="Q116" s="196">
        <v>0.5</v>
      </c>
      <c r="R116" s="194" t="s">
        <v>256</v>
      </c>
      <c r="S116" s="194" t="s">
        <v>362</v>
      </c>
    </row>
    <row r="117" spans="1:19" s="194" customFormat="1" ht="28.8" x14ac:dyDescent="0.3">
      <c r="A117" s="193">
        <v>42554</v>
      </c>
      <c r="B117" s="203" t="s">
        <v>358</v>
      </c>
      <c r="C117" s="194" t="s">
        <v>249</v>
      </c>
      <c r="D117" s="194" t="s">
        <v>329</v>
      </c>
      <c r="E117" s="194" t="s">
        <v>275</v>
      </c>
      <c r="F117" s="195">
        <v>54</v>
      </c>
      <c r="G117" s="194" t="s">
        <v>255</v>
      </c>
      <c r="H117" s="194">
        <v>0</v>
      </c>
      <c r="I117" s="197">
        <v>3.1</v>
      </c>
      <c r="J117" s="197">
        <v>0.7</v>
      </c>
      <c r="K117" s="194" t="s">
        <v>46</v>
      </c>
      <c r="L117" s="198">
        <v>10.8</v>
      </c>
      <c r="M117" s="199">
        <v>4.2</v>
      </c>
      <c r="N117" s="199">
        <v>0</v>
      </c>
      <c r="O117" s="200">
        <v>0</v>
      </c>
      <c r="P117" s="226">
        <v>96</v>
      </c>
      <c r="Q117" s="196">
        <v>3.6</v>
      </c>
      <c r="R117" s="194" t="s">
        <v>256</v>
      </c>
    </row>
    <row r="118" spans="1:19" s="194" customFormat="1" ht="28.8" x14ac:dyDescent="0.3">
      <c r="A118" s="193">
        <v>42557</v>
      </c>
      <c r="B118" s="194" t="s">
        <v>359</v>
      </c>
      <c r="C118" s="194" t="s">
        <v>249</v>
      </c>
      <c r="D118" s="194" t="s">
        <v>251</v>
      </c>
      <c r="E118" s="194" t="s">
        <v>287</v>
      </c>
      <c r="F118" s="195"/>
      <c r="G118" s="194" t="s">
        <v>325</v>
      </c>
      <c r="H118" s="194">
        <v>0</v>
      </c>
      <c r="I118" s="197"/>
      <c r="J118" s="197"/>
      <c r="K118" s="194" t="s">
        <v>93</v>
      </c>
      <c r="L118" s="198">
        <v>10.8</v>
      </c>
      <c r="M118" s="199">
        <v>1.3</v>
      </c>
      <c r="N118" s="199">
        <v>0</v>
      </c>
      <c r="O118" s="200">
        <v>0</v>
      </c>
      <c r="P118" s="226">
        <v>10</v>
      </c>
      <c r="Q118" s="196">
        <v>7.1</v>
      </c>
      <c r="R118" s="194" t="s">
        <v>256</v>
      </c>
    </row>
    <row r="119" spans="1:19" s="194" customFormat="1" ht="43.2" x14ac:dyDescent="0.3">
      <c r="A119" s="193">
        <v>42560</v>
      </c>
      <c r="B119" s="194" t="s">
        <v>365</v>
      </c>
      <c r="C119" s="194" t="s">
        <v>364</v>
      </c>
      <c r="D119" s="194" t="s">
        <v>319</v>
      </c>
      <c r="E119" s="194" t="s">
        <v>263</v>
      </c>
      <c r="F119" s="195">
        <v>63</v>
      </c>
      <c r="G119" s="194" t="s">
        <v>255</v>
      </c>
      <c r="H119" s="194" t="s">
        <v>43</v>
      </c>
      <c r="I119" s="197"/>
      <c r="J119" s="197"/>
      <c r="L119" s="198">
        <v>0</v>
      </c>
      <c r="M119" s="199">
        <v>0</v>
      </c>
      <c r="N119" s="199">
        <v>0</v>
      </c>
      <c r="O119" s="200">
        <v>0</v>
      </c>
      <c r="P119" s="226">
        <v>5</v>
      </c>
      <c r="Q119" s="196">
        <v>11.6</v>
      </c>
      <c r="R119" s="194" t="s">
        <v>256</v>
      </c>
      <c r="S119" s="194" t="s">
        <v>363</v>
      </c>
    </row>
    <row r="120" spans="1:19" s="194" customFormat="1" ht="28.8" x14ac:dyDescent="0.3">
      <c r="A120" s="193">
        <v>42564</v>
      </c>
      <c r="B120" s="194" t="s">
        <v>367</v>
      </c>
      <c r="C120" s="194" t="s">
        <v>366</v>
      </c>
      <c r="D120" s="194" t="s">
        <v>260</v>
      </c>
      <c r="E120" s="194" t="s">
        <v>287</v>
      </c>
      <c r="F120" s="195">
        <v>59</v>
      </c>
      <c r="G120" s="194" t="s">
        <v>320</v>
      </c>
      <c r="H120" s="194">
        <v>0</v>
      </c>
      <c r="I120" s="197">
        <v>3.7</v>
      </c>
      <c r="J120" s="197">
        <v>0.6</v>
      </c>
      <c r="K120" s="194" t="s">
        <v>96</v>
      </c>
      <c r="L120" s="198">
        <v>28.8</v>
      </c>
      <c r="M120" s="199">
        <v>4.2</v>
      </c>
      <c r="N120" s="199">
        <v>0</v>
      </c>
      <c r="O120" s="200">
        <v>0</v>
      </c>
      <c r="P120" s="226">
        <v>74</v>
      </c>
      <c r="Q120" s="196">
        <v>0.4</v>
      </c>
      <c r="R120" s="194" t="s">
        <v>256</v>
      </c>
    </row>
    <row r="121" spans="1:19" s="194" customFormat="1" ht="28.8" x14ac:dyDescent="0.3">
      <c r="A121" s="193">
        <v>42564</v>
      </c>
      <c r="B121" s="194" t="s">
        <v>368</v>
      </c>
      <c r="C121" s="194" t="s">
        <v>259</v>
      </c>
      <c r="D121" s="194" t="s">
        <v>261</v>
      </c>
      <c r="E121" s="194" t="s">
        <v>263</v>
      </c>
      <c r="F121" s="195">
        <v>68</v>
      </c>
      <c r="G121" s="194" t="s">
        <v>264</v>
      </c>
      <c r="H121" s="194">
        <v>0</v>
      </c>
      <c r="I121" s="197">
        <v>9.9</v>
      </c>
      <c r="J121" s="197"/>
      <c r="L121" s="198">
        <v>140.4</v>
      </c>
      <c r="M121" s="199">
        <v>40</v>
      </c>
      <c r="N121" s="199">
        <v>20</v>
      </c>
      <c r="O121" s="200">
        <v>0</v>
      </c>
      <c r="P121" s="426">
        <v>1271</v>
      </c>
      <c r="Q121" s="196">
        <v>0.1</v>
      </c>
      <c r="R121" s="194" t="s">
        <v>256</v>
      </c>
      <c r="S121" s="194" t="s">
        <v>374</v>
      </c>
    </row>
    <row r="122" spans="1:19" s="194" customFormat="1" ht="28.8" x14ac:dyDescent="0.3">
      <c r="A122" s="193">
        <v>42564</v>
      </c>
      <c r="B122" s="194" t="s">
        <v>370</v>
      </c>
      <c r="C122" s="194" t="s">
        <v>259</v>
      </c>
      <c r="D122" s="194" t="s">
        <v>369</v>
      </c>
      <c r="E122" s="194" t="s">
        <v>263</v>
      </c>
      <c r="F122" s="195">
        <v>66</v>
      </c>
      <c r="G122" s="194" t="s">
        <v>264</v>
      </c>
      <c r="H122" s="194">
        <v>0</v>
      </c>
      <c r="I122" s="197"/>
      <c r="J122" s="197"/>
      <c r="L122" s="198">
        <v>0</v>
      </c>
      <c r="M122" s="199">
        <v>0</v>
      </c>
      <c r="N122" s="199">
        <v>0</v>
      </c>
      <c r="O122" s="200">
        <v>0</v>
      </c>
      <c r="P122" s="427"/>
      <c r="Q122" s="196">
        <v>2</v>
      </c>
      <c r="R122" s="194" t="s">
        <v>256</v>
      </c>
      <c r="S122" s="194" t="s">
        <v>373</v>
      </c>
    </row>
    <row r="123" spans="1:19" s="194" customFormat="1" ht="28.8" x14ac:dyDescent="0.3">
      <c r="A123" s="193">
        <v>42564</v>
      </c>
      <c r="B123" s="194" t="s">
        <v>371</v>
      </c>
      <c r="C123" s="194" t="s">
        <v>259</v>
      </c>
      <c r="D123" s="194" t="s">
        <v>96</v>
      </c>
      <c r="E123" s="194" t="s">
        <v>254</v>
      </c>
      <c r="F123" s="195">
        <v>62</v>
      </c>
      <c r="G123" s="194" t="s">
        <v>264</v>
      </c>
      <c r="H123" s="194" t="s">
        <v>372</v>
      </c>
      <c r="I123" s="197"/>
      <c r="J123" s="197"/>
      <c r="L123" s="198">
        <v>0</v>
      </c>
      <c r="M123" s="199">
        <v>0</v>
      </c>
      <c r="N123" s="199">
        <v>0</v>
      </c>
      <c r="O123" s="200">
        <v>0</v>
      </c>
      <c r="P123" s="427"/>
      <c r="Q123" s="196">
        <v>7</v>
      </c>
      <c r="R123" s="194" t="s">
        <v>256</v>
      </c>
    </row>
    <row r="124" spans="1:19" s="194" customFormat="1" ht="28.8" x14ac:dyDescent="0.3">
      <c r="A124" s="193">
        <v>42564</v>
      </c>
      <c r="B124" s="203" t="s">
        <v>375</v>
      </c>
      <c r="C124" s="194" t="s">
        <v>259</v>
      </c>
      <c r="D124" s="194" t="s">
        <v>96</v>
      </c>
      <c r="E124" s="194" t="s">
        <v>263</v>
      </c>
      <c r="F124" s="195">
        <v>60</v>
      </c>
      <c r="G124" s="194" t="s">
        <v>320</v>
      </c>
      <c r="H124" s="194" t="s">
        <v>43</v>
      </c>
      <c r="I124" s="197"/>
      <c r="J124" s="197"/>
      <c r="L124" s="198">
        <v>0</v>
      </c>
      <c r="M124" s="199">
        <v>0</v>
      </c>
      <c r="N124" s="199">
        <v>0</v>
      </c>
      <c r="O124" s="200">
        <v>0</v>
      </c>
      <c r="P124" s="428"/>
      <c r="Q124" s="196">
        <v>12</v>
      </c>
      <c r="R124" s="194" t="s">
        <v>256</v>
      </c>
      <c r="S124" s="194" t="s">
        <v>376</v>
      </c>
    </row>
    <row r="125" spans="1:19" s="194" customFormat="1" ht="28.8" x14ac:dyDescent="0.3">
      <c r="A125" s="193" t="s">
        <v>377</v>
      </c>
      <c r="B125" s="203" t="s">
        <v>378</v>
      </c>
      <c r="C125" s="194" t="s">
        <v>306</v>
      </c>
      <c r="D125" s="194" t="s">
        <v>260</v>
      </c>
      <c r="E125" s="194" t="s">
        <v>275</v>
      </c>
      <c r="F125" s="195">
        <v>62</v>
      </c>
      <c r="G125" s="194" t="s">
        <v>320</v>
      </c>
      <c r="H125" s="194">
        <v>0</v>
      </c>
      <c r="I125" s="197"/>
      <c r="J125" s="197"/>
      <c r="L125" s="198">
        <v>18</v>
      </c>
      <c r="M125" s="199">
        <v>24</v>
      </c>
      <c r="N125" s="199">
        <v>0</v>
      </c>
      <c r="O125" s="200">
        <v>0</v>
      </c>
      <c r="P125" s="226">
        <v>2284</v>
      </c>
      <c r="Q125" s="196">
        <v>0.1</v>
      </c>
      <c r="R125" s="194" t="s">
        <v>256</v>
      </c>
      <c r="S125" s="194" t="s">
        <v>396</v>
      </c>
    </row>
    <row r="126" spans="1:19" s="194" customFormat="1" ht="28.8" x14ac:dyDescent="0.3">
      <c r="A126" s="193">
        <v>42565</v>
      </c>
      <c r="B126" s="203" t="s">
        <v>379</v>
      </c>
      <c r="C126" s="194" t="s">
        <v>306</v>
      </c>
      <c r="D126" s="194" t="s">
        <v>293</v>
      </c>
      <c r="E126" s="194" t="s">
        <v>275</v>
      </c>
      <c r="F126" s="195">
        <v>56</v>
      </c>
      <c r="G126" s="194" t="s">
        <v>320</v>
      </c>
      <c r="H126" s="194">
        <v>0</v>
      </c>
      <c r="I126" s="197"/>
      <c r="J126" s="197"/>
      <c r="L126" s="198">
        <v>3.6</v>
      </c>
      <c r="M126" s="199">
        <v>0.5</v>
      </c>
      <c r="N126" s="199">
        <v>0</v>
      </c>
      <c r="O126" s="200">
        <v>0</v>
      </c>
      <c r="P126" s="226">
        <v>10</v>
      </c>
      <c r="Q126" s="196">
        <v>5</v>
      </c>
      <c r="R126" s="194" t="s">
        <v>256</v>
      </c>
    </row>
    <row r="127" spans="1:19" s="194" customFormat="1" ht="28.8" x14ac:dyDescent="0.3">
      <c r="A127" s="193">
        <v>42568</v>
      </c>
      <c r="B127" s="194" t="s">
        <v>383</v>
      </c>
      <c r="C127" s="194" t="s">
        <v>381</v>
      </c>
      <c r="D127" s="194" t="s">
        <v>251</v>
      </c>
      <c r="E127" s="194" t="s">
        <v>275</v>
      </c>
      <c r="F127" s="195">
        <v>52</v>
      </c>
      <c r="G127" s="194" t="s">
        <v>382</v>
      </c>
      <c r="H127" s="194" t="s">
        <v>94</v>
      </c>
      <c r="I127" s="197"/>
      <c r="J127" s="197"/>
      <c r="L127" s="198">
        <v>18</v>
      </c>
      <c r="M127" s="199">
        <v>35</v>
      </c>
      <c r="N127" s="199">
        <v>0</v>
      </c>
      <c r="O127" s="200">
        <v>0</v>
      </c>
      <c r="P127" s="226">
        <v>2</v>
      </c>
      <c r="Q127" s="196">
        <v>13.5</v>
      </c>
      <c r="R127" s="194" t="s">
        <v>256</v>
      </c>
    </row>
    <row r="128" spans="1:19" s="194" customFormat="1" ht="28.8" x14ac:dyDescent="0.3">
      <c r="A128" s="193">
        <v>42577</v>
      </c>
      <c r="B128" s="194" t="s">
        <v>384</v>
      </c>
      <c r="C128" s="194" t="s">
        <v>259</v>
      </c>
      <c r="D128" s="194" t="s">
        <v>260</v>
      </c>
      <c r="E128" s="194" t="s">
        <v>400</v>
      </c>
      <c r="F128" s="195">
        <v>66</v>
      </c>
      <c r="G128" s="194" t="s">
        <v>297</v>
      </c>
      <c r="H128" s="194">
        <v>0</v>
      </c>
      <c r="I128" s="197">
        <v>11.9</v>
      </c>
      <c r="J128" s="197"/>
      <c r="L128" s="198">
        <v>32.4</v>
      </c>
      <c r="M128" s="199">
        <v>14</v>
      </c>
      <c r="N128" s="199">
        <v>0</v>
      </c>
      <c r="O128" s="200">
        <v>0</v>
      </c>
      <c r="P128" s="226">
        <v>85</v>
      </c>
      <c r="Q128" s="196">
        <v>0.2</v>
      </c>
      <c r="R128" s="194" t="s">
        <v>256</v>
      </c>
      <c r="S128" s="194" t="s">
        <v>385</v>
      </c>
    </row>
    <row r="129" spans="1:19" s="194" customFormat="1" ht="28.8" x14ac:dyDescent="0.3">
      <c r="A129" s="193">
        <v>42578</v>
      </c>
      <c r="B129" s="194" t="s">
        <v>387</v>
      </c>
      <c r="C129" s="194" t="s">
        <v>259</v>
      </c>
      <c r="D129" s="194" t="s">
        <v>386</v>
      </c>
      <c r="E129" s="194" t="s">
        <v>287</v>
      </c>
      <c r="F129" s="195">
        <v>55</v>
      </c>
      <c r="G129" s="194" t="s">
        <v>321</v>
      </c>
      <c r="H129" s="194" t="s">
        <v>47</v>
      </c>
      <c r="I129" s="197"/>
      <c r="J129" s="197"/>
      <c r="L129" s="198">
        <v>0</v>
      </c>
      <c r="M129" s="199">
        <v>0</v>
      </c>
      <c r="N129" s="199">
        <v>0</v>
      </c>
      <c r="O129" s="200">
        <v>0</v>
      </c>
      <c r="P129" s="226">
        <v>4</v>
      </c>
      <c r="Q129" s="196">
        <v>7</v>
      </c>
      <c r="R129" s="194" t="s">
        <v>256</v>
      </c>
      <c r="S129" s="194" t="s">
        <v>266</v>
      </c>
    </row>
    <row r="130" spans="1:19" s="194" customFormat="1" ht="28.8" x14ac:dyDescent="0.3">
      <c r="A130" s="193">
        <v>42579</v>
      </c>
      <c r="B130" s="194" t="s">
        <v>388</v>
      </c>
      <c r="C130" s="194" t="s">
        <v>249</v>
      </c>
      <c r="D130" s="194" t="s">
        <v>300</v>
      </c>
      <c r="E130" s="194" t="s">
        <v>275</v>
      </c>
      <c r="F130" s="195">
        <v>64</v>
      </c>
      <c r="G130" s="194" t="s">
        <v>264</v>
      </c>
      <c r="H130" s="194">
        <v>0</v>
      </c>
      <c r="I130" s="197">
        <v>6.8</v>
      </c>
      <c r="J130" s="197">
        <v>1.8</v>
      </c>
      <c r="K130" s="194" t="s">
        <v>99</v>
      </c>
      <c r="L130" s="198">
        <v>61.2</v>
      </c>
      <c r="M130" s="199">
        <v>9</v>
      </c>
      <c r="N130" s="199">
        <v>10</v>
      </c>
      <c r="O130" s="200">
        <v>0</v>
      </c>
      <c r="P130" s="226">
        <v>204</v>
      </c>
      <c r="Q130" s="196">
        <v>0.6</v>
      </c>
      <c r="R130" s="194" t="s">
        <v>256</v>
      </c>
      <c r="S130" s="194" t="s">
        <v>389</v>
      </c>
    </row>
    <row r="131" spans="1:19" s="194" customFormat="1" ht="28.8" x14ac:dyDescent="0.3">
      <c r="A131" s="193">
        <v>42582</v>
      </c>
      <c r="B131" s="194" t="s">
        <v>393</v>
      </c>
      <c r="C131" s="194" t="s">
        <v>306</v>
      </c>
      <c r="D131" s="194" t="s">
        <v>329</v>
      </c>
      <c r="E131" s="194" t="s">
        <v>275</v>
      </c>
      <c r="F131" s="195">
        <v>56</v>
      </c>
      <c r="G131" s="194" t="s">
        <v>264</v>
      </c>
      <c r="H131" s="194" t="s">
        <v>391</v>
      </c>
      <c r="I131" s="197">
        <v>9.1999999999999993</v>
      </c>
      <c r="J131" s="197"/>
      <c r="K131" s="194" t="s">
        <v>99</v>
      </c>
      <c r="L131" s="198">
        <v>3.6</v>
      </c>
      <c r="M131" s="199">
        <v>0.8</v>
      </c>
      <c r="N131" s="199">
        <v>0</v>
      </c>
      <c r="O131" s="200">
        <v>0</v>
      </c>
      <c r="P131" s="226">
        <v>15</v>
      </c>
      <c r="Q131" s="196">
        <v>8</v>
      </c>
      <c r="R131" s="194" t="s">
        <v>256</v>
      </c>
      <c r="S131" s="194" t="s">
        <v>392</v>
      </c>
    </row>
    <row r="132" spans="1:19" s="194" customFormat="1" x14ac:dyDescent="0.3">
      <c r="A132" s="193"/>
      <c r="F132" s="195"/>
      <c r="I132" s="197"/>
      <c r="J132" s="197"/>
      <c r="L132" s="198"/>
      <c r="M132" s="199"/>
      <c r="N132" s="199"/>
      <c r="O132" s="200"/>
      <c r="P132" s="226"/>
      <c r="Q132" s="196"/>
    </row>
    <row r="133" spans="1:19" s="194" customFormat="1" x14ac:dyDescent="0.3">
      <c r="A133" s="193"/>
      <c r="F133" s="195"/>
      <c r="I133" s="197"/>
      <c r="J133" s="197"/>
      <c r="L133" s="198"/>
      <c r="M133" s="199"/>
      <c r="N133" s="199"/>
      <c r="O133" s="200"/>
      <c r="P133" s="226"/>
      <c r="Q133" s="196"/>
    </row>
    <row r="134" spans="1:19" s="194" customFormat="1" x14ac:dyDescent="0.3">
      <c r="A134" s="193"/>
      <c r="B134" s="203"/>
      <c r="F134" s="195"/>
      <c r="I134" s="197"/>
      <c r="J134" s="197"/>
      <c r="L134" s="198"/>
      <c r="M134" s="199"/>
      <c r="N134" s="199"/>
      <c r="O134" s="200"/>
      <c r="P134" s="226"/>
      <c r="Q134" s="196"/>
    </row>
    <row r="135" spans="1:19" s="194" customFormat="1" x14ac:dyDescent="0.3">
      <c r="A135" s="193"/>
      <c r="C135" s="65" t="s">
        <v>158</v>
      </c>
      <c r="D135" s="171"/>
      <c r="E135" s="171"/>
      <c r="F135" s="171">
        <f>COUNTIF(R113:R134,"*áno*")</f>
        <v>19</v>
      </c>
      <c r="I135" s="197"/>
      <c r="J135" s="197"/>
      <c r="L135" s="198"/>
      <c r="M135" s="199"/>
      <c r="N135" s="199"/>
      <c r="O135" s="200"/>
      <c r="P135" s="226"/>
      <c r="Q135" s="196"/>
    </row>
    <row r="136" spans="1:19" s="194" customFormat="1" x14ac:dyDescent="0.3">
      <c r="A136" s="193"/>
      <c r="C136" s="65" t="s">
        <v>159</v>
      </c>
      <c r="D136" s="171"/>
      <c r="E136" s="171"/>
      <c r="F136" s="171">
        <f>COUNTIF(D113:D134,"*w*")</f>
        <v>11</v>
      </c>
      <c r="I136" s="197"/>
      <c r="J136" s="197"/>
      <c r="L136" s="198"/>
      <c r="M136" s="199"/>
      <c r="N136" s="199"/>
      <c r="O136" s="200"/>
      <c r="P136" s="226"/>
      <c r="Q136" s="196"/>
    </row>
    <row r="137" spans="1:19" s="194" customFormat="1" x14ac:dyDescent="0.3">
      <c r="A137" s="193"/>
      <c r="C137" s="65" t="s">
        <v>160</v>
      </c>
      <c r="D137" s="171"/>
      <c r="E137" s="171"/>
      <c r="F137" s="171">
        <f>COUNTIF(D113:D134,"*P*")</f>
        <v>7</v>
      </c>
      <c r="I137" s="197"/>
      <c r="J137" s="197"/>
      <c r="L137" s="198"/>
      <c r="M137" s="199"/>
      <c r="N137" s="199"/>
      <c r="O137" s="200"/>
      <c r="P137" s="226"/>
      <c r="Q137" s="196"/>
    </row>
    <row r="138" spans="1:19" s="194" customFormat="1" x14ac:dyDescent="0.3">
      <c r="A138" s="193"/>
      <c r="C138" s="65" t="s">
        <v>161</v>
      </c>
      <c r="D138" s="171"/>
      <c r="E138" s="171"/>
      <c r="F138" s="171">
        <f>COUNTIF(D113:D134,"*L*")</f>
        <v>3</v>
      </c>
      <c r="I138" s="197"/>
      <c r="J138" s="197"/>
      <c r="L138" s="198"/>
      <c r="M138" s="199"/>
      <c r="N138" s="199"/>
      <c r="O138" s="200"/>
      <c r="P138" s="226"/>
      <c r="Q138" s="196"/>
    </row>
    <row r="139" spans="1:19" s="194" customFormat="1" x14ac:dyDescent="0.3">
      <c r="A139" s="193"/>
      <c r="C139" s="65" t="s">
        <v>162</v>
      </c>
      <c r="D139" s="171"/>
      <c r="E139" s="171"/>
      <c r="F139" s="171">
        <f>COUNTIF(D113:D134,"*V*")</f>
        <v>9</v>
      </c>
      <c r="I139" s="197"/>
      <c r="J139" s="197"/>
      <c r="L139" s="198"/>
      <c r="M139" s="199"/>
      <c r="N139" s="199"/>
      <c r="O139" s="200"/>
      <c r="P139" s="226"/>
      <c r="Q139" s="196"/>
    </row>
    <row r="140" spans="1:19" s="194" customFormat="1" x14ac:dyDescent="0.3">
      <c r="A140" s="193"/>
      <c r="C140" s="65"/>
      <c r="D140" s="171"/>
      <c r="E140" s="171"/>
      <c r="F140" s="171"/>
      <c r="I140" s="197"/>
      <c r="J140" s="197"/>
      <c r="L140" s="198"/>
      <c r="M140" s="199"/>
      <c r="N140" s="199"/>
      <c r="O140" s="200"/>
      <c r="P140" s="226"/>
      <c r="Q140" s="196"/>
    </row>
    <row r="141" spans="1:19" s="194" customFormat="1" x14ac:dyDescent="0.3">
      <c r="A141" s="193"/>
      <c r="C141" s="65" t="s">
        <v>163</v>
      </c>
      <c r="D141" s="171"/>
      <c r="E141" s="171"/>
      <c r="F141" s="171">
        <f>COUNTIF(D113:D134,"*D*")</f>
        <v>13</v>
      </c>
      <c r="I141" s="197"/>
      <c r="J141" s="197"/>
      <c r="L141" s="198"/>
      <c r="M141" s="199"/>
      <c r="N141" s="199"/>
      <c r="O141" s="200"/>
      <c r="P141" s="226"/>
      <c r="Q141" s="196"/>
    </row>
    <row r="142" spans="1:19" s="194" customFormat="1" x14ac:dyDescent="0.3">
      <c r="A142" s="193"/>
      <c r="C142" s="65" t="s">
        <v>164</v>
      </c>
      <c r="D142" s="171"/>
      <c r="E142" s="171"/>
      <c r="F142" s="171">
        <f>COUNTIF(D113:D134,"*S*")</f>
        <v>0</v>
      </c>
      <c r="I142" s="197"/>
      <c r="J142" s="197"/>
      <c r="L142" s="198"/>
      <c r="M142" s="199"/>
      <c r="N142" s="199"/>
      <c r="O142" s="200"/>
      <c r="P142" s="226"/>
      <c r="Q142" s="196"/>
    </row>
    <row r="143" spans="1:19" s="194" customFormat="1" x14ac:dyDescent="0.3">
      <c r="A143" s="193"/>
      <c r="C143" s="65" t="s">
        <v>165</v>
      </c>
      <c r="D143" s="171"/>
      <c r="E143" s="171"/>
      <c r="F143" s="171">
        <f>COUNTIF(D113:D134,"*K*")</f>
        <v>2</v>
      </c>
      <c r="I143" s="197"/>
      <c r="J143" s="197"/>
      <c r="L143" s="198"/>
      <c r="M143" s="199"/>
      <c r="N143" s="199"/>
      <c r="O143" s="200"/>
      <c r="P143" s="226"/>
      <c r="Q143" s="196"/>
    </row>
    <row r="144" spans="1:19" s="194" customFormat="1" x14ac:dyDescent="0.3">
      <c r="A144" s="193"/>
      <c r="C144" s="65" t="s">
        <v>166</v>
      </c>
      <c r="D144" s="171"/>
      <c r="E144" s="171"/>
      <c r="F144" s="171">
        <f>COUNTIF(D113:D134,"*Z*")</f>
        <v>11</v>
      </c>
      <c r="I144" s="197"/>
      <c r="J144" s="197"/>
      <c r="L144" s="198"/>
      <c r="M144" s="199"/>
      <c r="N144" s="199"/>
      <c r="O144" s="200"/>
      <c r="P144" s="226"/>
      <c r="Q144" s="196"/>
    </row>
    <row r="145" spans="1:19" s="194" customFormat="1" x14ac:dyDescent="0.3">
      <c r="A145" s="202" t="s">
        <v>130</v>
      </c>
      <c r="F145" s="195"/>
      <c r="I145" s="197"/>
      <c r="J145" s="197"/>
      <c r="L145" s="198"/>
      <c r="M145" s="199"/>
      <c r="N145" s="199"/>
      <c r="O145" s="200"/>
      <c r="P145" s="226"/>
      <c r="Q145" s="196"/>
    </row>
    <row r="146" spans="1:19" s="194" customFormat="1" ht="28.8" x14ac:dyDescent="0.3">
      <c r="A146" s="193">
        <v>42583</v>
      </c>
      <c r="B146" s="194" t="s">
        <v>395</v>
      </c>
      <c r="C146" s="194" t="s">
        <v>249</v>
      </c>
      <c r="D146" s="194" t="s">
        <v>251</v>
      </c>
      <c r="E146" s="194" t="s">
        <v>394</v>
      </c>
      <c r="F146" s="195">
        <v>57</v>
      </c>
      <c r="G146" s="194" t="s">
        <v>264</v>
      </c>
      <c r="H146" s="194" t="s">
        <v>100</v>
      </c>
      <c r="I146" s="197"/>
      <c r="J146" s="197"/>
      <c r="L146" s="198">
        <v>3.6</v>
      </c>
      <c r="M146" s="199">
        <v>1.5</v>
      </c>
      <c r="N146" s="199">
        <v>0</v>
      </c>
      <c r="O146" s="200">
        <v>0</v>
      </c>
      <c r="P146" s="226">
        <v>2</v>
      </c>
      <c r="Q146" s="196">
        <v>15</v>
      </c>
      <c r="R146" s="194" t="s">
        <v>256</v>
      </c>
    </row>
    <row r="147" spans="1:19" s="194" customFormat="1" ht="28.8" x14ac:dyDescent="0.3">
      <c r="A147" s="193">
        <v>42592</v>
      </c>
      <c r="B147" s="194" t="s">
        <v>397</v>
      </c>
      <c r="C147" s="194" t="s">
        <v>306</v>
      </c>
      <c r="D147" s="194" t="s">
        <v>398</v>
      </c>
      <c r="E147" s="194" t="s">
        <v>287</v>
      </c>
      <c r="F147" s="195">
        <v>55</v>
      </c>
      <c r="G147" s="194" t="s">
        <v>264</v>
      </c>
      <c r="H147" s="194" t="s">
        <v>44</v>
      </c>
      <c r="I147" s="197">
        <v>2.7</v>
      </c>
      <c r="J147" s="197"/>
      <c r="K147" s="194" t="s">
        <v>45</v>
      </c>
      <c r="L147" s="198">
        <v>0</v>
      </c>
      <c r="M147" s="199">
        <v>0</v>
      </c>
      <c r="N147" s="199">
        <v>0</v>
      </c>
      <c r="O147" s="200">
        <v>0</v>
      </c>
      <c r="P147" s="226">
        <v>5</v>
      </c>
      <c r="Q147" s="196">
        <v>5</v>
      </c>
      <c r="R147" s="194" t="s">
        <v>256</v>
      </c>
    </row>
    <row r="148" spans="1:19" s="194" customFormat="1" ht="28.8" x14ac:dyDescent="0.3">
      <c r="A148" s="193">
        <v>42592</v>
      </c>
      <c r="B148" s="194" t="s">
        <v>399</v>
      </c>
      <c r="C148" s="194" t="s">
        <v>306</v>
      </c>
      <c r="D148" s="194" t="s">
        <v>329</v>
      </c>
      <c r="E148" s="194" t="s">
        <v>275</v>
      </c>
      <c r="F148" s="195">
        <v>62</v>
      </c>
      <c r="G148" s="194" t="s">
        <v>264</v>
      </c>
      <c r="H148" s="194">
        <v>0</v>
      </c>
      <c r="I148" s="197"/>
      <c r="J148" s="197"/>
      <c r="L148" s="198">
        <v>28.8</v>
      </c>
      <c r="M148" s="199">
        <v>11.5</v>
      </c>
      <c r="N148" s="199">
        <v>0</v>
      </c>
      <c r="O148" s="200">
        <v>0</v>
      </c>
      <c r="P148" s="226">
        <v>36</v>
      </c>
      <c r="Q148" s="196">
        <v>3</v>
      </c>
      <c r="R148" s="194" t="s">
        <v>256</v>
      </c>
    </row>
    <row r="149" spans="1:19" s="194" customFormat="1" ht="28.8" x14ac:dyDescent="0.3">
      <c r="A149" s="193">
        <v>42596</v>
      </c>
      <c r="B149" s="194" t="s">
        <v>402</v>
      </c>
      <c r="C149" s="194" t="s">
        <v>249</v>
      </c>
      <c r="D149" s="194" t="s">
        <v>398</v>
      </c>
      <c r="E149" s="194" t="s">
        <v>287</v>
      </c>
      <c r="F149" s="195">
        <v>62</v>
      </c>
      <c r="G149" s="194" t="s">
        <v>330</v>
      </c>
      <c r="H149" s="194" t="s">
        <v>401</v>
      </c>
      <c r="I149" s="197"/>
      <c r="J149" s="197"/>
      <c r="L149" s="198">
        <v>3.6</v>
      </c>
      <c r="M149" s="199">
        <v>0.5</v>
      </c>
      <c r="N149" s="199">
        <v>0</v>
      </c>
      <c r="O149" s="200">
        <v>0</v>
      </c>
      <c r="P149" s="226">
        <v>15</v>
      </c>
      <c r="Q149" s="196">
        <v>15</v>
      </c>
      <c r="R149" s="194" t="s">
        <v>256</v>
      </c>
    </row>
    <row r="150" spans="1:19" s="194" customFormat="1" ht="43.2" x14ac:dyDescent="0.3">
      <c r="A150" s="193">
        <v>42596</v>
      </c>
      <c r="B150" s="194" t="s">
        <v>403</v>
      </c>
      <c r="C150" s="194" t="s">
        <v>249</v>
      </c>
      <c r="D150" s="194" t="s">
        <v>295</v>
      </c>
      <c r="E150" s="194" t="s">
        <v>263</v>
      </c>
      <c r="F150" s="195">
        <v>63</v>
      </c>
      <c r="G150" s="194" t="s">
        <v>330</v>
      </c>
      <c r="H150" s="194">
        <v>0</v>
      </c>
      <c r="I150" s="197"/>
      <c r="J150" s="197"/>
      <c r="L150" s="198">
        <v>65</v>
      </c>
      <c r="M150" s="199">
        <v>7</v>
      </c>
      <c r="N150" s="199">
        <v>0</v>
      </c>
      <c r="O150" s="200">
        <v>0</v>
      </c>
      <c r="P150" s="226">
        <v>54</v>
      </c>
      <c r="Q150" s="196">
        <v>0.4</v>
      </c>
      <c r="R150" s="194" t="s">
        <v>256</v>
      </c>
      <c r="S150" s="194" t="s">
        <v>407</v>
      </c>
    </row>
    <row r="151" spans="1:19" s="194" customFormat="1" ht="28.8" x14ac:dyDescent="0.3">
      <c r="A151" s="193">
        <v>42596</v>
      </c>
      <c r="B151" s="203" t="s">
        <v>404</v>
      </c>
      <c r="C151" s="194" t="s">
        <v>249</v>
      </c>
      <c r="D151" s="194" t="s">
        <v>405</v>
      </c>
      <c r="E151" s="194" t="s">
        <v>287</v>
      </c>
      <c r="F151" s="195">
        <v>59</v>
      </c>
      <c r="G151" s="194" t="s">
        <v>330</v>
      </c>
      <c r="H151" s="194" t="s">
        <v>46</v>
      </c>
      <c r="I151" s="197"/>
      <c r="J151" s="197"/>
      <c r="L151" s="198">
        <v>3.6</v>
      </c>
      <c r="M151" s="199">
        <v>0.7</v>
      </c>
      <c r="N151" s="199">
        <v>0</v>
      </c>
      <c r="O151" s="200">
        <v>0</v>
      </c>
      <c r="P151" s="226">
        <v>14</v>
      </c>
      <c r="Q151" s="196">
        <v>12</v>
      </c>
      <c r="R151" s="194" t="s">
        <v>256</v>
      </c>
    </row>
    <row r="152" spans="1:19" s="194" customFormat="1" ht="43.2" x14ac:dyDescent="0.3">
      <c r="A152" s="193">
        <v>42603</v>
      </c>
      <c r="B152" s="194" t="s">
        <v>412</v>
      </c>
      <c r="C152" s="194" t="s">
        <v>306</v>
      </c>
      <c r="D152" s="194" t="s">
        <v>411</v>
      </c>
      <c r="E152" s="194" t="s">
        <v>275</v>
      </c>
      <c r="F152" s="195">
        <v>63</v>
      </c>
      <c r="G152" s="194" t="s">
        <v>269</v>
      </c>
      <c r="H152" s="194">
        <v>0</v>
      </c>
      <c r="I152" s="197">
        <v>6.1</v>
      </c>
      <c r="J152" s="197"/>
      <c r="L152" s="198">
        <v>57.6</v>
      </c>
      <c r="M152" s="199">
        <v>26</v>
      </c>
      <c r="N152" s="199">
        <v>0</v>
      </c>
      <c r="O152" s="200">
        <v>0</v>
      </c>
      <c r="P152" s="226">
        <v>88</v>
      </c>
      <c r="Q152" s="196">
        <v>1.1000000000000001</v>
      </c>
      <c r="R152" s="194" t="s">
        <v>256</v>
      </c>
      <c r="S152" s="194" t="s">
        <v>410</v>
      </c>
    </row>
    <row r="153" spans="1:19" s="194" customFormat="1" ht="28.8" x14ac:dyDescent="0.3">
      <c r="A153" s="193">
        <v>42604</v>
      </c>
      <c r="B153" s="194" t="s">
        <v>413</v>
      </c>
      <c r="C153" s="194" t="s">
        <v>306</v>
      </c>
      <c r="D153" s="194" t="s">
        <v>251</v>
      </c>
      <c r="E153" s="194" t="s">
        <v>275</v>
      </c>
      <c r="F153" s="195">
        <v>56</v>
      </c>
      <c r="G153" s="194" t="s">
        <v>269</v>
      </c>
      <c r="H153" s="194">
        <v>0</v>
      </c>
      <c r="I153" s="197"/>
      <c r="J153" s="197"/>
      <c r="L153" s="198">
        <v>32.4</v>
      </c>
      <c r="M153" s="199">
        <v>31</v>
      </c>
      <c r="N153" s="199">
        <v>0</v>
      </c>
      <c r="O153" s="200">
        <v>0</v>
      </c>
      <c r="P153" s="226">
        <v>2</v>
      </c>
      <c r="Q153" s="196">
        <v>6.1</v>
      </c>
      <c r="R153" s="194" t="s">
        <v>256</v>
      </c>
    </row>
    <row r="154" spans="1:19" s="194" customFormat="1" x14ac:dyDescent="0.3">
      <c r="A154" s="193"/>
      <c r="F154" s="195"/>
      <c r="I154" s="197"/>
      <c r="J154" s="197"/>
      <c r="L154" s="198"/>
      <c r="M154" s="199"/>
      <c r="N154" s="199"/>
      <c r="O154" s="200"/>
      <c r="P154" s="226"/>
      <c r="Q154" s="196"/>
    </row>
    <row r="155" spans="1:19" s="194" customFormat="1" x14ac:dyDescent="0.3">
      <c r="A155" s="193"/>
      <c r="F155" s="195"/>
      <c r="I155" s="197"/>
      <c r="J155" s="197"/>
      <c r="L155" s="198"/>
      <c r="M155" s="199"/>
      <c r="N155" s="199"/>
      <c r="O155" s="200"/>
      <c r="P155" s="226"/>
      <c r="Q155" s="196"/>
    </row>
    <row r="156" spans="1:19" s="194" customFormat="1" x14ac:dyDescent="0.3">
      <c r="A156" s="193"/>
      <c r="C156" s="65" t="s">
        <v>158</v>
      </c>
      <c r="D156" s="171"/>
      <c r="E156" s="171"/>
      <c r="F156" s="171">
        <f>COUNTIF(R146:R155,"*áno*")</f>
        <v>8</v>
      </c>
      <c r="I156" s="197"/>
      <c r="J156" s="197"/>
      <c r="L156" s="198"/>
      <c r="M156" s="199"/>
      <c r="O156" s="200"/>
      <c r="P156" s="226"/>
      <c r="Q156" s="196"/>
    </row>
    <row r="157" spans="1:19" s="194" customFormat="1" x14ac:dyDescent="0.3">
      <c r="A157" s="193"/>
      <c r="C157" s="65" t="s">
        <v>159</v>
      </c>
      <c r="D157" s="171"/>
      <c r="E157" s="171"/>
      <c r="F157" s="171">
        <f>COUNTIF(D146:D155,"*w*")</f>
        <v>6</v>
      </c>
      <c r="I157" s="197"/>
      <c r="J157" s="197"/>
      <c r="L157" s="198"/>
      <c r="M157" s="199"/>
      <c r="N157" s="199"/>
      <c r="O157" s="200"/>
      <c r="P157" s="226"/>
      <c r="Q157" s="196"/>
    </row>
    <row r="158" spans="1:19" s="194" customFormat="1" x14ac:dyDescent="0.3">
      <c r="A158" s="193"/>
      <c r="C158" s="65" t="s">
        <v>160</v>
      </c>
      <c r="D158" s="171"/>
      <c r="E158" s="171"/>
      <c r="F158" s="171">
        <f>COUNTIF(D146:D155,"*P*")</f>
        <v>2</v>
      </c>
      <c r="I158" s="197"/>
      <c r="J158" s="197"/>
      <c r="L158" s="198"/>
      <c r="M158" s="199"/>
      <c r="N158" s="199"/>
      <c r="O158" s="200"/>
      <c r="P158" s="226"/>
      <c r="Q158" s="196"/>
    </row>
    <row r="159" spans="1:19" s="194" customFormat="1" x14ac:dyDescent="0.3">
      <c r="A159" s="193"/>
      <c r="C159" s="65" t="s">
        <v>161</v>
      </c>
      <c r="D159" s="171"/>
      <c r="E159" s="171"/>
      <c r="F159" s="171">
        <f>COUNTIF(D146:D155,"*L*")</f>
        <v>1</v>
      </c>
      <c r="I159" s="197"/>
      <c r="J159" s="197"/>
      <c r="L159" s="198"/>
      <c r="M159" s="199"/>
      <c r="N159" s="199"/>
      <c r="O159" s="200"/>
      <c r="P159" s="226"/>
      <c r="Q159" s="196"/>
    </row>
    <row r="160" spans="1:19" s="194" customFormat="1" x14ac:dyDescent="0.3">
      <c r="A160" s="193"/>
      <c r="C160" s="65" t="s">
        <v>162</v>
      </c>
      <c r="D160" s="171"/>
      <c r="E160" s="171"/>
      <c r="F160" s="171">
        <f>COUNTIF(D146:D155,"*V*")</f>
        <v>5</v>
      </c>
      <c r="I160" s="197"/>
      <c r="J160" s="197"/>
      <c r="L160" s="198"/>
      <c r="M160" s="199"/>
      <c r="N160" s="199"/>
      <c r="O160" s="200"/>
      <c r="P160" s="226"/>
      <c r="Q160" s="196"/>
    </row>
    <row r="161" spans="1:19" s="194" customFormat="1" x14ac:dyDescent="0.3">
      <c r="A161" s="193"/>
      <c r="C161" s="65"/>
      <c r="D161" s="171"/>
      <c r="E161" s="171"/>
      <c r="F161" s="171"/>
      <c r="I161" s="197"/>
      <c r="J161" s="197"/>
      <c r="L161" s="198"/>
      <c r="M161" s="199"/>
      <c r="N161" s="199"/>
      <c r="O161" s="200"/>
      <c r="P161" s="226"/>
      <c r="Q161" s="196"/>
    </row>
    <row r="162" spans="1:19" s="194" customFormat="1" x14ac:dyDescent="0.3">
      <c r="A162" s="193"/>
      <c r="C162" s="65" t="s">
        <v>163</v>
      </c>
      <c r="D162" s="171"/>
      <c r="E162" s="171"/>
      <c r="F162" s="171">
        <f>COUNTIF(D146:D155,"*D*")</f>
        <v>8</v>
      </c>
      <c r="I162" s="197"/>
      <c r="J162" s="197"/>
      <c r="L162" s="198"/>
      <c r="M162" s="199"/>
      <c r="N162" s="199"/>
      <c r="O162" s="200"/>
      <c r="P162" s="226"/>
      <c r="Q162" s="196"/>
    </row>
    <row r="163" spans="1:19" s="194" customFormat="1" x14ac:dyDescent="0.3">
      <c r="A163" s="193"/>
      <c r="C163" s="65" t="s">
        <v>164</v>
      </c>
      <c r="D163" s="171"/>
      <c r="E163" s="171"/>
      <c r="F163" s="171">
        <f>COUNTIF(D146:D155,"*S*")</f>
        <v>0</v>
      </c>
      <c r="I163" s="197"/>
      <c r="J163" s="197"/>
      <c r="L163" s="198"/>
      <c r="M163" s="199"/>
      <c r="N163" s="199"/>
      <c r="O163" s="200"/>
      <c r="P163" s="226"/>
      <c r="Q163" s="196"/>
    </row>
    <row r="164" spans="1:19" s="194" customFormat="1" x14ac:dyDescent="0.3">
      <c r="A164" s="193"/>
      <c r="C164" s="65" t="s">
        <v>165</v>
      </c>
      <c r="D164" s="171"/>
      <c r="E164" s="171"/>
      <c r="F164" s="171">
        <f>COUNTIF(D146:D155,"*K*")</f>
        <v>0</v>
      </c>
      <c r="I164" s="197"/>
      <c r="J164" s="197"/>
      <c r="L164" s="198"/>
      <c r="M164" s="199"/>
      <c r="N164" s="199"/>
      <c r="O164" s="200"/>
      <c r="P164" s="226"/>
      <c r="Q164" s="196"/>
    </row>
    <row r="165" spans="1:19" s="194" customFormat="1" x14ac:dyDescent="0.3">
      <c r="A165" s="193"/>
      <c r="C165" s="65" t="s">
        <v>166</v>
      </c>
      <c r="D165" s="171"/>
      <c r="E165" s="171"/>
      <c r="F165" s="171">
        <f>COUNTIF(D146:D155,"*Z*")</f>
        <v>6</v>
      </c>
      <c r="I165" s="197"/>
      <c r="J165" s="197"/>
      <c r="L165" s="198"/>
      <c r="M165" s="199"/>
      <c r="N165" s="199"/>
      <c r="O165" s="200"/>
      <c r="P165" s="226"/>
      <c r="Q165" s="196"/>
    </row>
    <row r="166" spans="1:19" s="194" customFormat="1" x14ac:dyDescent="0.3">
      <c r="A166" s="193"/>
      <c r="C166" s="206"/>
      <c r="I166" s="197"/>
      <c r="J166" s="197"/>
      <c r="L166" s="198"/>
      <c r="M166" s="199"/>
      <c r="N166" s="199"/>
      <c r="O166" s="200"/>
      <c r="P166" s="226"/>
      <c r="Q166" s="196"/>
    </row>
    <row r="167" spans="1:19" s="194" customFormat="1" x14ac:dyDescent="0.3">
      <c r="A167" s="202" t="s">
        <v>131</v>
      </c>
      <c r="F167" s="195"/>
      <c r="I167" s="197"/>
      <c r="J167" s="197"/>
      <c r="L167" s="198"/>
      <c r="M167" s="199"/>
      <c r="N167" s="199"/>
      <c r="O167" s="200"/>
      <c r="P167" s="226"/>
      <c r="Q167" s="196"/>
    </row>
    <row r="168" spans="1:19" s="194" customFormat="1" ht="28.8" x14ac:dyDescent="0.3">
      <c r="A168" s="193">
        <v>42630</v>
      </c>
      <c r="B168" s="203" t="s">
        <v>422</v>
      </c>
      <c r="C168" s="194" t="s">
        <v>306</v>
      </c>
      <c r="D168" s="194" t="s">
        <v>251</v>
      </c>
      <c r="E168" s="194" t="s">
        <v>287</v>
      </c>
      <c r="F168" s="195">
        <v>52</v>
      </c>
      <c r="G168" s="194" t="s">
        <v>269</v>
      </c>
      <c r="H168" s="194" t="s">
        <v>93</v>
      </c>
      <c r="I168" s="197">
        <v>2.4</v>
      </c>
      <c r="J168" s="197">
        <v>0.8</v>
      </c>
      <c r="K168" s="194" t="s">
        <v>46</v>
      </c>
      <c r="L168" s="198">
        <v>14.4</v>
      </c>
      <c r="M168" s="199">
        <v>1.8</v>
      </c>
      <c r="N168" s="199">
        <v>0</v>
      </c>
      <c r="O168" s="200">
        <v>0</v>
      </c>
      <c r="P168" s="226">
        <v>6</v>
      </c>
      <c r="Q168" s="196">
        <v>5.4</v>
      </c>
      <c r="R168" s="194" t="s">
        <v>256</v>
      </c>
      <c r="S168" s="194" t="s">
        <v>423</v>
      </c>
    </row>
    <row r="169" spans="1:19" s="194" customFormat="1" x14ac:dyDescent="0.3">
      <c r="A169" s="193"/>
      <c r="F169" s="195"/>
      <c r="I169" s="197"/>
      <c r="J169" s="197"/>
      <c r="L169" s="198"/>
      <c r="M169" s="199"/>
      <c r="N169" s="199"/>
      <c r="O169" s="200"/>
      <c r="P169" s="226"/>
      <c r="Q169" s="196"/>
    </row>
    <row r="170" spans="1:19" s="194" customFormat="1" x14ac:dyDescent="0.3">
      <c r="A170" s="193"/>
      <c r="B170" s="203"/>
      <c r="F170" s="195"/>
      <c r="I170" s="197"/>
      <c r="J170" s="197"/>
      <c r="L170" s="198"/>
      <c r="M170" s="199"/>
      <c r="N170" s="199"/>
      <c r="O170" s="200"/>
      <c r="P170" s="226"/>
      <c r="Q170" s="196"/>
    </row>
    <row r="171" spans="1:19" s="194" customFormat="1" x14ac:dyDescent="0.3">
      <c r="A171" s="193"/>
      <c r="B171" s="203"/>
      <c r="C171" s="65" t="s">
        <v>158</v>
      </c>
      <c r="D171" s="171"/>
      <c r="E171" s="171"/>
      <c r="F171" s="171">
        <f>COUNTIF(R168:R169,"*áno*")</f>
        <v>1</v>
      </c>
      <c r="I171" s="197"/>
      <c r="J171" s="197"/>
      <c r="L171" s="198"/>
      <c r="M171" s="199"/>
      <c r="N171" s="199"/>
      <c r="O171" s="200"/>
      <c r="P171" s="226"/>
      <c r="Q171" s="196"/>
    </row>
    <row r="172" spans="1:19" s="194" customFormat="1" x14ac:dyDescent="0.3">
      <c r="A172" s="193"/>
      <c r="B172" s="203"/>
      <c r="C172" s="65" t="s">
        <v>159</v>
      </c>
      <c r="D172" s="171"/>
      <c r="E172" s="171"/>
      <c r="F172" s="171">
        <f>COUNTIF(D168:D169,"*w*")</f>
        <v>1</v>
      </c>
      <c r="I172" s="197"/>
      <c r="J172" s="197"/>
      <c r="L172" s="198"/>
      <c r="M172" s="199"/>
      <c r="N172" s="199"/>
      <c r="O172" s="200"/>
      <c r="P172" s="226"/>
      <c r="Q172" s="196"/>
    </row>
    <row r="173" spans="1:19" s="194" customFormat="1" x14ac:dyDescent="0.3">
      <c r="A173" s="193"/>
      <c r="B173" s="203"/>
      <c r="C173" s="65" t="s">
        <v>160</v>
      </c>
      <c r="D173" s="171"/>
      <c r="E173" s="171"/>
      <c r="F173" s="171">
        <f>COUNTIF(D168:D169,"*P*")</f>
        <v>0</v>
      </c>
      <c r="I173" s="197"/>
      <c r="J173" s="197"/>
      <c r="L173" s="198"/>
      <c r="M173" s="199"/>
      <c r="N173" s="199"/>
      <c r="O173" s="200"/>
      <c r="P173" s="226"/>
      <c r="Q173" s="196"/>
    </row>
    <row r="174" spans="1:19" s="194" customFormat="1" x14ac:dyDescent="0.3">
      <c r="A174" s="193"/>
      <c r="B174" s="203"/>
      <c r="C174" s="65" t="s">
        <v>161</v>
      </c>
      <c r="D174" s="171"/>
      <c r="E174" s="171"/>
      <c r="F174" s="171">
        <f>COUNTIF(D168:D169,"*L*")</f>
        <v>0</v>
      </c>
      <c r="I174" s="197"/>
      <c r="J174" s="197"/>
      <c r="L174" s="198"/>
      <c r="M174" s="199"/>
      <c r="N174" s="199"/>
      <c r="O174" s="200"/>
      <c r="P174" s="226"/>
      <c r="Q174" s="196"/>
    </row>
    <row r="175" spans="1:19" s="194" customFormat="1" x14ac:dyDescent="0.3">
      <c r="A175" s="193"/>
      <c r="C175" s="65" t="s">
        <v>162</v>
      </c>
      <c r="D175" s="171"/>
      <c r="E175" s="171"/>
      <c r="F175" s="171">
        <f>COUNTIF(D168:D169,"*V*")</f>
        <v>1</v>
      </c>
      <c r="I175" s="197"/>
      <c r="J175" s="197"/>
      <c r="L175" s="198"/>
      <c r="M175" s="199"/>
      <c r="N175" s="199"/>
      <c r="O175" s="200"/>
      <c r="P175" s="226"/>
      <c r="Q175" s="196"/>
    </row>
    <row r="176" spans="1:19" s="194" customFormat="1" x14ac:dyDescent="0.3">
      <c r="A176" s="193"/>
      <c r="C176" s="65"/>
      <c r="D176" s="171"/>
      <c r="E176" s="171"/>
      <c r="F176" s="171"/>
      <c r="I176" s="197"/>
      <c r="J176" s="197"/>
      <c r="L176" s="198"/>
      <c r="M176" s="199"/>
      <c r="N176" s="199"/>
      <c r="O176" s="200"/>
      <c r="P176" s="226"/>
      <c r="Q176" s="196"/>
    </row>
    <row r="177" spans="1:17" s="194" customFormat="1" x14ac:dyDescent="0.3">
      <c r="A177" s="193"/>
      <c r="C177" s="65" t="s">
        <v>163</v>
      </c>
      <c r="D177" s="171"/>
      <c r="E177" s="171"/>
      <c r="F177" s="171">
        <f>COUNTIF(D168:D169,"*D*")</f>
        <v>1</v>
      </c>
      <c r="I177" s="197"/>
      <c r="J177" s="197"/>
      <c r="L177" s="198"/>
      <c r="M177" s="199"/>
      <c r="N177" s="199"/>
      <c r="O177" s="200"/>
      <c r="P177" s="226"/>
      <c r="Q177" s="196"/>
    </row>
    <row r="178" spans="1:17" s="194" customFormat="1" x14ac:dyDescent="0.3">
      <c r="A178" s="193"/>
      <c r="C178" s="65" t="s">
        <v>164</v>
      </c>
      <c r="D178" s="171"/>
      <c r="E178" s="171"/>
      <c r="F178" s="171">
        <f>COUNTIF(D168:D169,"*S*")</f>
        <v>0</v>
      </c>
      <c r="I178" s="197"/>
      <c r="J178" s="197"/>
      <c r="L178" s="198"/>
      <c r="M178" s="199"/>
      <c r="N178" s="199"/>
      <c r="O178" s="200"/>
      <c r="P178" s="226"/>
      <c r="Q178" s="196"/>
    </row>
    <row r="179" spans="1:17" s="194" customFormat="1" x14ac:dyDescent="0.3">
      <c r="A179" s="193"/>
      <c r="C179" s="65" t="s">
        <v>165</v>
      </c>
      <c r="D179" s="171"/>
      <c r="E179" s="171"/>
      <c r="F179" s="171">
        <f>COUNTIF(D168:D169,"*K*")</f>
        <v>0</v>
      </c>
      <c r="I179" s="197"/>
      <c r="J179" s="197"/>
      <c r="L179" s="198"/>
      <c r="M179" s="199"/>
      <c r="N179" s="199"/>
      <c r="O179" s="200"/>
      <c r="P179" s="226"/>
      <c r="Q179" s="196"/>
    </row>
    <row r="180" spans="1:17" s="194" customFormat="1" x14ac:dyDescent="0.3">
      <c r="A180" s="193"/>
      <c r="C180" s="65" t="s">
        <v>166</v>
      </c>
      <c r="D180" s="171"/>
      <c r="E180" s="171"/>
      <c r="F180" s="171">
        <f>COUNTIF(D168:D169,"*Z*")</f>
        <v>1</v>
      </c>
      <c r="I180" s="197"/>
      <c r="J180" s="197"/>
      <c r="L180" s="198"/>
      <c r="M180" s="199"/>
      <c r="N180" s="199"/>
      <c r="O180" s="200"/>
      <c r="P180" s="226"/>
      <c r="Q180" s="196"/>
    </row>
    <row r="181" spans="1:17" s="194" customFormat="1" x14ac:dyDescent="0.3">
      <c r="A181" s="193"/>
      <c r="C181" s="206"/>
      <c r="I181" s="197"/>
      <c r="J181" s="197"/>
      <c r="L181" s="198"/>
      <c r="M181" s="199"/>
      <c r="N181" s="199"/>
      <c r="O181" s="200"/>
      <c r="P181" s="226"/>
      <c r="Q181" s="196"/>
    </row>
    <row r="182" spans="1:17" s="194" customFormat="1" x14ac:dyDescent="0.3">
      <c r="A182" s="202" t="s">
        <v>199</v>
      </c>
      <c r="F182" s="195"/>
      <c r="I182" s="197"/>
      <c r="J182" s="197"/>
      <c r="L182" s="198"/>
      <c r="M182" s="199"/>
      <c r="N182" s="199"/>
      <c r="O182" s="200"/>
      <c r="P182" s="226"/>
      <c r="Q182" s="196"/>
    </row>
    <row r="183" spans="1:17" s="194" customFormat="1" x14ac:dyDescent="0.3">
      <c r="A183" s="193"/>
      <c r="C183" s="206"/>
      <c r="I183" s="197"/>
      <c r="J183" s="197"/>
      <c r="L183" s="198"/>
      <c r="M183" s="199"/>
      <c r="N183" s="199"/>
      <c r="O183" s="200"/>
      <c r="P183" s="226"/>
      <c r="Q183" s="196"/>
    </row>
    <row r="184" spans="1:17" s="194" customFormat="1" x14ac:dyDescent="0.3">
      <c r="A184" s="193"/>
      <c r="C184" s="206"/>
      <c r="I184" s="197"/>
      <c r="J184" s="197"/>
      <c r="L184" s="198"/>
      <c r="M184" s="199"/>
      <c r="N184" s="199"/>
      <c r="O184" s="200"/>
      <c r="P184" s="226"/>
      <c r="Q184" s="196"/>
    </row>
    <row r="185" spans="1:17" s="194" customFormat="1" x14ac:dyDescent="0.3">
      <c r="A185" s="193"/>
      <c r="C185" s="206"/>
      <c r="I185" s="197"/>
      <c r="J185" s="197"/>
      <c r="L185" s="198"/>
      <c r="M185" s="199"/>
      <c r="N185" s="199"/>
      <c r="O185" s="200"/>
      <c r="P185" s="226"/>
      <c r="Q185" s="196"/>
    </row>
    <row r="186" spans="1:17" s="194" customFormat="1" x14ac:dyDescent="0.3">
      <c r="A186" s="193"/>
      <c r="C186" s="65" t="s">
        <v>158</v>
      </c>
      <c r="D186" s="171"/>
      <c r="E186" s="171"/>
      <c r="F186" s="171">
        <f>COUNTIF(R183:R185,"*áno*")</f>
        <v>0</v>
      </c>
      <c r="I186" s="197"/>
      <c r="J186" s="197"/>
      <c r="L186" s="198"/>
      <c r="M186" s="199"/>
      <c r="N186" s="199"/>
      <c r="O186" s="200"/>
      <c r="P186" s="226"/>
      <c r="Q186" s="196"/>
    </row>
    <row r="187" spans="1:17" s="194" customFormat="1" x14ac:dyDescent="0.3">
      <c r="A187" s="193"/>
      <c r="C187" s="65" t="s">
        <v>159</v>
      </c>
      <c r="D187" s="171"/>
      <c r="E187" s="171"/>
      <c r="F187" s="171">
        <f>COUNTIF(D183:D185,"*w*")</f>
        <v>0</v>
      </c>
      <c r="I187" s="197"/>
      <c r="J187" s="197"/>
      <c r="L187" s="198"/>
      <c r="M187" s="199"/>
      <c r="N187" s="199"/>
      <c r="O187" s="200"/>
      <c r="P187" s="226"/>
      <c r="Q187" s="196"/>
    </row>
    <row r="188" spans="1:17" s="194" customFormat="1" x14ac:dyDescent="0.3">
      <c r="A188" s="193"/>
      <c r="C188" s="65" t="s">
        <v>160</v>
      </c>
      <c r="D188" s="171"/>
      <c r="E188" s="171"/>
      <c r="F188" s="171">
        <f>COUNTIF(D183:D185,"*P*")</f>
        <v>0</v>
      </c>
      <c r="I188" s="197"/>
      <c r="J188" s="197"/>
      <c r="L188" s="198"/>
      <c r="M188" s="199"/>
      <c r="N188" s="199"/>
      <c r="O188" s="200"/>
      <c r="P188" s="226"/>
      <c r="Q188" s="196"/>
    </row>
    <row r="189" spans="1:17" s="194" customFormat="1" x14ac:dyDescent="0.3">
      <c r="A189" s="193"/>
      <c r="C189" s="65" t="s">
        <v>161</v>
      </c>
      <c r="D189" s="171"/>
      <c r="E189" s="171"/>
      <c r="F189" s="171">
        <f>COUNTIF(D183:D185,"*L*")</f>
        <v>0</v>
      </c>
      <c r="I189" s="197"/>
      <c r="J189" s="197"/>
      <c r="L189" s="198"/>
      <c r="M189" s="199"/>
      <c r="N189" s="199"/>
      <c r="O189" s="200"/>
      <c r="P189" s="226"/>
      <c r="Q189" s="196"/>
    </row>
    <row r="190" spans="1:17" s="194" customFormat="1" x14ac:dyDescent="0.3">
      <c r="A190" s="193"/>
      <c r="C190" s="65" t="s">
        <v>162</v>
      </c>
      <c r="D190" s="171"/>
      <c r="E190" s="171"/>
      <c r="F190" s="171">
        <f>COUNTIF(D183:D185,"*V*")</f>
        <v>0</v>
      </c>
      <c r="I190" s="197"/>
      <c r="J190" s="197"/>
      <c r="L190" s="198"/>
      <c r="M190" s="199"/>
      <c r="N190" s="199"/>
      <c r="O190" s="200"/>
      <c r="P190" s="226"/>
      <c r="Q190" s="196"/>
    </row>
    <row r="191" spans="1:17" s="194" customFormat="1" x14ac:dyDescent="0.3">
      <c r="A191" s="193"/>
      <c r="C191" s="65"/>
      <c r="D191" s="171"/>
      <c r="E191" s="171"/>
      <c r="F191" s="171"/>
      <c r="I191" s="197"/>
      <c r="J191" s="197"/>
      <c r="L191" s="198"/>
      <c r="M191" s="199"/>
      <c r="N191" s="199"/>
      <c r="O191" s="200"/>
      <c r="P191" s="226"/>
      <c r="Q191" s="196"/>
    </row>
    <row r="192" spans="1:17" s="194" customFormat="1" x14ac:dyDescent="0.3">
      <c r="A192" s="193"/>
      <c r="C192" s="65" t="s">
        <v>163</v>
      </c>
      <c r="D192" s="171"/>
      <c r="E192" s="171"/>
      <c r="F192" s="171">
        <f>COUNTIF(D183:D185,"*D*")</f>
        <v>0</v>
      </c>
      <c r="I192" s="197"/>
      <c r="J192" s="197"/>
      <c r="L192" s="198"/>
      <c r="M192" s="199"/>
      <c r="N192" s="199"/>
      <c r="O192" s="200"/>
      <c r="P192" s="226"/>
      <c r="Q192" s="196"/>
    </row>
    <row r="193" spans="1:17" s="194" customFormat="1" x14ac:dyDescent="0.3">
      <c r="A193" s="193"/>
      <c r="C193" s="65" t="s">
        <v>164</v>
      </c>
      <c r="D193" s="171"/>
      <c r="E193" s="171"/>
      <c r="F193" s="171">
        <f>COUNTIF(D183:D185,"*S*")</f>
        <v>0</v>
      </c>
      <c r="I193" s="197"/>
      <c r="J193" s="197"/>
      <c r="L193" s="198"/>
      <c r="M193" s="199"/>
      <c r="N193" s="199"/>
      <c r="O193" s="200"/>
      <c r="P193" s="226"/>
      <c r="Q193" s="196"/>
    </row>
    <row r="194" spans="1:17" s="194" customFormat="1" x14ac:dyDescent="0.3">
      <c r="A194" s="193"/>
      <c r="C194" s="65" t="s">
        <v>165</v>
      </c>
      <c r="D194" s="171"/>
      <c r="E194" s="171"/>
      <c r="F194" s="171">
        <f>COUNTIF(D183:D185,"*K*")</f>
        <v>0</v>
      </c>
      <c r="I194" s="197"/>
      <c r="J194" s="197"/>
      <c r="L194" s="198"/>
      <c r="M194" s="199"/>
      <c r="N194" s="199"/>
      <c r="O194" s="200"/>
      <c r="P194" s="226"/>
      <c r="Q194" s="196"/>
    </row>
    <row r="195" spans="1:17" s="194" customFormat="1" x14ac:dyDescent="0.3">
      <c r="A195" s="193"/>
      <c r="C195" s="65" t="s">
        <v>166</v>
      </c>
      <c r="D195" s="171"/>
      <c r="E195" s="171"/>
      <c r="F195" s="171">
        <f>COUNTIF(D183:D185,"*Z*")</f>
        <v>0</v>
      </c>
      <c r="I195" s="197"/>
      <c r="J195" s="197"/>
      <c r="L195" s="198"/>
      <c r="M195" s="199"/>
      <c r="N195" s="199"/>
      <c r="O195" s="200"/>
      <c r="P195" s="226"/>
      <c r="Q195" s="196"/>
    </row>
    <row r="196" spans="1:17" s="194" customFormat="1" x14ac:dyDescent="0.3">
      <c r="A196" s="193"/>
      <c r="C196" s="206"/>
      <c r="I196" s="197"/>
      <c r="J196" s="197"/>
      <c r="L196" s="198"/>
      <c r="M196" s="199"/>
      <c r="N196" s="199"/>
      <c r="O196" s="200"/>
      <c r="P196" s="226"/>
      <c r="Q196" s="196"/>
    </row>
    <row r="197" spans="1:17" s="194" customFormat="1" x14ac:dyDescent="0.3">
      <c r="A197" s="202" t="s">
        <v>200</v>
      </c>
      <c r="F197" s="195"/>
      <c r="I197" s="197"/>
      <c r="J197" s="197"/>
      <c r="L197" s="198"/>
      <c r="M197" s="199"/>
      <c r="N197" s="199"/>
      <c r="O197" s="200"/>
      <c r="P197" s="226"/>
      <c r="Q197" s="196"/>
    </row>
    <row r="198" spans="1:17" s="194" customFormat="1" x14ac:dyDescent="0.3">
      <c r="A198" s="193"/>
      <c r="C198" s="206"/>
      <c r="I198" s="197"/>
      <c r="J198" s="197"/>
      <c r="L198" s="198"/>
      <c r="M198" s="199"/>
      <c r="N198" s="199"/>
      <c r="O198" s="200"/>
      <c r="P198" s="226"/>
      <c r="Q198" s="196"/>
    </row>
    <row r="199" spans="1:17" s="194" customFormat="1" x14ac:dyDescent="0.3">
      <c r="A199" s="193"/>
      <c r="C199" s="206"/>
      <c r="I199" s="197"/>
      <c r="J199" s="197"/>
      <c r="L199" s="198"/>
      <c r="M199" s="199"/>
      <c r="N199" s="199"/>
      <c r="O199" s="200"/>
      <c r="P199" s="226"/>
      <c r="Q199" s="196"/>
    </row>
    <row r="200" spans="1:17" s="194" customFormat="1" x14ac:dyDescent="0.3">
      <c r="A200" s="193"/>
      <c r="C200" s="206"/>
      <c r="I200" s="197"/>
      <c r="J200" s="197"/>
      <c r="L200" s="198"/>
      <c r="M200" s="199"/>
      <c r="N200" s="199"/>
      <c r="O200" s="200"/>
      <c r="P200" s="226"/>
      <c r="Q200" s="196"/>
    </row>
    <row r="201" spans="1:17" s="194" customFormat="1" x14ac:dyDescent="0.3">
      <c r="A201" s="193"/>
      <c r="C201" s="65" t="s">
        <v>158</v>
      </c>
      <c r="D201" s="171"/>
      <c r="E201" s="171"/>
      <c r="F201" s="171">
        <f>COUNTIF(R198:R200,"*áno*")</f>
        <v>0</v>
      </c>
      <c r="I201" s="197"/>
      <c r="J201" s="197"/>
      <c r="L201" s="198"/>
      <c r="M201" s="199"/>
      <c r="N201" s="199"/>
      <c r="O201" s="200"/>
      <c r="P201" s="226"/>
      <c r="Q201" s="196"/>
    </row>
    <row r="202" spans="1:17" s="194" customFormat="1" x14ac:dyDescent="0.3">
      <c r="A202" s="193"/>
      <c r="C202" s="65" t="s">
        <v>159</v>
      </c>
      <c r="D202" s="171"/>
      <c r="E202" s="171"/>
      <c r="F202" s="171">
        <f>COUNTIF(D198:D200,"*w*")</f>
        <v>0</v>
      </c>
      <c r="I202" s="197"/>
      <c r="J202" s="197"/>
      <c r="L202" s="198"/>
      <c r="M202" s="199"/>
      <c r="N202" s="199"/>
      <c r="O202" s="200"/>
      <c r="P202" s="226"/>
      <c r="Q202" s="196"/>
    </row>
    <row r="203" spans="1:17" s="194" customFormat="1" x14ac:dyDescent="0.3">
      <c r="A203" s="193"/>
      <c r="C203" s="65" t="s">
        <v>160</v>
      </c>
      <c r="D203" s="171"/>
      <c r="E203" s="171"/>
      <c r="F203" s="171">
        <f>COUNTIF(D198:D200,"*P*")</f>
        <v>0</v>
      </c>
      <c r="I203" s="197"/>
      <c r="J203" s="197"/>
      <c r="L203" s="198"/>
      <c r="M203" s="199"/>
      <c r="N203" s="199"/>
      <c r="O203" s="200"/>
      <c r="P203" s="226"/>
      <c r="Q203" s="196"/>
    </row>
    <row r="204" spans="1:17" s="194" customFormat="1" x14ac:dyDescent="0.3">
      <c r="A204" s="193"/>
      <c r="C204" s="65" t="s">
        <v>161</v>
      </c>
      <c r="D204" s="171"/>
      <c r="E204" s="171"/>
      <c r="F204" s="171">
        <f>COUNTIF(D198:D200,"*L*")</f>
        <v>0</v>
      </c>
      <c r="I204" s="197"/>
      <c r="J204" s="197"/>
      <c r="L204" s="198"/>
      <c r="M204" s="199"/>
      <c r="N204" s="199"/>
      <c r="O204" s="200"/>
      <c r="P204" s="226"/>
      <c r="Q204" s="196"/>
    </row>
    <row r="205" spans="1:17" s="194" customFormat="1" x14ac:dyDescent="0.3">
      <c r="A205" s="193"/>
      <c r="C205" s="65" t="s">
        <v>162</v>
      </c>
      <c r="D205" s="171"/>
      <c r="E205" s="171"/>
      <c r="F205" s="171">
        <f>COUNTIF(D198:D200,"*V*")</f>
        <v>0</v>
      </c>
      <c r="I205" s="197"/>
      <c r="J205" s="197"/>
      <c r="L205" s="198"/>
      <c r="M205" s="199"/>
      <c r="N205" s="199"/>
      <c r="O205" s="200"/>
      <c r="P205" s="226"/>
      <c r="Q205" s="196"/>
    </row>
    <row r="206" spans="1:17" s="194" customFormat="1" x14ac:dyDescent="0.3">
      <c r="A206" s="193"/>
      <c r="C206" s="65"/>
      <c r="D206" s="171"/>
      <c r="E206" s="171"/>
      <c r="F206" s="171"/>
      <c r="I206" s="197"/>
      <c r="J206" s="197"/>
      <c r="L206" s="198"/>
      <c r="M206" s="199"/>
      <c r="N206" s="199"/>
      <c r="O206" s="200"/>
      <c r="P206" s="226"/>
      <c r="Q206" s="196"/>
    </row>
    <row r="207" spans="1:17" s="194" customFormat="1" x14ac:dyDescent="0.3">
      <c r="A207" s="193"/>
      <c r="C207" s="65" t="s">
        <v>163</v>
      </c>
      <c r="D207" s="171"/>
      <c r="E207" s="171"/>
      <c r="F207" s="171">
        <f>COUNTIF(D198:D200,"*D*")</f>
        <v>0</v>
      </c>
      <c r="I207" s="197"/>
      <c r="J207" s="197"/>
      <c r="L207" s="198"/>
      <c r="M207" s="199"/>
      <c r="N207" s="199"/>
      <c r="O207" s="200"/>
      <c r="P207" s="226"/>
      <c r="Q207" s="196"/>
    </row>
    <row r="208" spans="1:17" s="194" customFormat="1" x14ac:dyDescent="0.3">
      <c r="A208" s="193"/>
      <c r="C208" s="65" t="s">
        <v>164</v>
      </c>
      <c r="D208" s="171"/>
      <c r="E208" s="171"/>
      <c r="F208" s="171">
        <f>COUNTIF(D198:D200,"*S*")</f>
        <v>0</v>
      </c>
      <c r="I208" s="197"/>
      <c r="J208" s="197"/>
      <c r="L208" s="198"/>
      <c r="M208" s="199"/>
      <c r="N208" s="199"/>
      <c r="O208" s="200"/>
      <c r="P208" s="226"/>
      <c r="Q208" s="196"/>
    </row>
    <row r="209" spans="1:17" s="194" customFormat="1" x14ac:dyDescent="0.3">
      <c r="A209" s="193"/>
      <c r="C209" s="65" t="s">
        <v>165</v>
      </c>
      <c r="D209" s="171"/>
      <c r="E209" s="171"/>
      <c r="F209" s="171">
        <f>COUNTIF(D198:D200,"*K*")</f>
        <v>0</v>
      </c>
      <c r="I209" s="197"/>
      <c r="J209" s="197"/>
      <c r="L209" s="198"/>
      <c r="M209" s="199"/>
      <c r="N209" s="199"/>
      <c r="O209" s="200"/>
      <c r="P209" s="226"/>
      <c r="Q209" s="196"/>
    </row>
    <row r="210" spans="1:17" s="194" customFormat="1" x14ac:dyDescent="0.3">
      <c r="A210" s="193"/>
      <c r="C210" s="65" t="s">
        <v>166</v>
      </c>
      <c r="D210" s="171"/>
      <c r="E210" s="171"/>
      <c r="F210" s="171">
        <f>COUNTIF(D198:D200,"*Z*")</f>
        <v>0</v>
      </c>
      <c r="I210" s="197"/>
      <c r="J210" s="197"/>
      <c r="L210" s="198"/>
      <c r="M210" s="199"/>
      <c r="N210" s="199"/>
      <c r="O210" s="200"/>
      <c r="P210" s="226"/>
      <c r="Q210" s="196"/>
    </row>
    <row r="211" spans="1:17" s="194" customFormat="1" x14ac:dyDescent="0.3">
      <c r="A211" s="193"/>
      <c r="C211" s="206"/>
      <c r="I211" s="197"/>
      <c r="J211" s="197"/>
      <c r="L211" s="198"/>
      <c r="M211" s="199"/>
      <c r="N211" s="199"/>
      <c r="O211" s="200"/>
      <c r="P211" s="226"/>
      <c r="Q211" s="196"/>
    </row>
    <row r="212" spans="1:17" s="194" customFormat="1" x14ac:dyDescent="0.3">
      <c r="A212" s="202" t="s">
        <v>208</v>
      </c>
      <c r="F212" s="195"/>
      <c r="I212" s="197"/>
      <c r="J212" s="197"/>
      <c r="L212" s="198"/>
      <c r="M212" s="199"/>
      <c r="N212" s="199"/>
      <c r="O212" s="200"/>
      <c r="P212" s="226"/>
      <c r="Q212" s="196"/>
    </row>
    <row r="213" spans="1:17" s="194" customFormat="1" x14ac:dyDescent="0.3">
      <c r="A213" s="193"/>
      <c r="C213" s="206"/>
      <c r="I213" s="197"/>
      <c r="J213" s="197"/>
      <c r="L213" s="198"/>
      <c r="M213" s="199"/>
      <c r="N213" s="199"/>
      <c r="O213" s="200"/>
      <c r="P213" s="226"/>
      <c r="Q213" s="196"/>
    </row>
    <row r="214" spans="1:17" s="194" customFormat="1" x14ac:dyDescent="0.3">
      <c r="A214" s="193"/>
      <c r="C214" s="206"/>
      <c r="I214" s="197"/>
      <c r="J214" s="197"/>
      <c r="L214" s="198"/>
      <c r="M214" s="199"/>
      <c r="N214" s="199"/>
      <c r="O214" s="200"/>
      <c r="P214" s="226"/>
      <c r="Q214" s="196"/>
    </row>
    <row r="215" spans="1:17" s="194" customFormat="1" x14ac:dyDescent="0.3">
      <c r="A215" s="193"/>
      <c r="C215" s="206"/>
      <c r="I215" s="197"/>
      <c r="J215" s="197"/>
      <c r="L215" s="198"/>
      <c r="M215" s="199"/>
      <c r="N215" s="199"/>
      <c r="O215" s="200"/>
      <c r="P215" s="226"/>
      <c r="Q215" s="196"/>
    </row>
    <row r="216" spans="1:17" s="194" customFormat="1" x14ac:dyDescent="0.3">
      <c r="A216" s="193"/>
      <c r="C216" s="65" t="s">
        <v>158</v>
      </c>
      <c r="D216" s="171"/>
      <c r="E216" s="171"/>
      <c r="F216" s="171">
        <f>COUNTIF(R213:R215,"*áno*")</f>
        <v>0</v>
      </c>
      <c r="I216" s="197"/>
      <c r="J216" s="197"/>
      <c r="L216" s="198"/>
      <c r="M216" s="199"/>
      <c r="N216" s="199"/>
      <c r="O216" s="200"/>
      <c r="P216" s="226"/>
      <c r="Q216" s="196"/>
    </row>
    <row r="217" spans="1:17" s="194" customFormat="1" x14ac:dyDescent="0.3">
      <c r="A217" s="193"/>
      <c r="C217" s="65" t="s">
        <v>159</v>
      </c>
      <c r="D217" s="171"/>
      <c r="E217" s="171"/>
      <c r="F217" s="171">
        <f>COUNTIF(D213:D215,"*w*")</f>
        <v>0</v>
      </c>
      <c r="I217" s="197"/>
      <c r="J217" s="197"/>
      <c r="L217" s="198"/>
      <c r="M217" s="199"/>
      <c r="N217" s="199"/>
      <c r="O217" s="200"/>
      <c r="P217" s="226"/>
      <c r="Q217" s="196"/>
    </row>
    <row r="218" spans="1:17" s="194" customFormat="1" x14ac:dyDescent="0.3">
      <c r="A218" s="193"/>
      <c r="C218" s="65" t="s">
        <v>160</v>
      </c>
      <c r="D218" s="171"/>
      <c r="E218" s="171"/>
      <c r="F218" s="171">
        <f>COUNTIF(D213:D215,"*P*")</f>
        <v>0</v>
      </c>
      <c r="I218" s="197"/>
      <c r="J218" s="197"/>
      <c r="L218" s="198"/>
      <c r="M218" s="199"/>
      <c r="N218" s="199"/>
      <c r="O218" s="200"/>
      <c r="P218" s="226"/>
      <c r="Q218" s="196"/>
    </row>
    <row r="219" spans="1:17" s="194" customFormat="1" x14ac:dyDescent="0.3">
      <c r="A219" s="193"/>
      <c r="C219" s="65" t="s">
        <v>161</v>
      </c>
      <c r="D219" s="171"/>
      <c r="E219" s="171"/>
      <c r="F219" s="171">
        <f>COUNTIF(D213:D215,"*L*")</f>
        <v>0</v>
      </c>
      <c r="I219" s="197"/>
      <c r="J219" s="197"/>
      <c r="L219" s="198"/>
      <c r="M219" s="199"/>
      <c r="N219" s="199"/>
      <c r="O219" s="200"/>
      <c r="P219" s="226"/>
      <c r="Q219" s="196"/>
    </row>
    <row r="220" spans="1:17" s="194" customFormat="1" x14ac:dyDescent="0.3">
      <c r="A220" s="193"/>
      <c r="C220" s="65" t="s">
        <v>162</v>
      </c>
      <c r="D220" s="171"/>
      <c r="E220" s="171"/>
      <c r="F220" s="171">
        <f>COUNTIF(D213:D215,"*V*")</f>
        <v>0</v>
      </c>
      <c r="I220" s="197"/>
      <c r="J220" s="197"/>
      <c r="L220" s="198"/>
      <c r="M220" s="199"/>
      <c r="N220" s="199"/>
      <c r="O220" s="200"/>
      <c r="P220" s="226"/>
      <c r="Q220" s="196"/>
    </row>
    <row r="221" spans="1:17" s="194" customFormat="1" x14ac:dyDescent="0.3">
      <c r="A221" s="193"/>
      <c r="C221" s="65"/>
      <c r="D221" s="171"/>
      <c r="E221" s="171"/>
      <c r="F221" s="171"/>
      <c r="I221" s="197"/>
      <c r="J221" s="197"/>
      <c r="L221" s="198"/>
      <c r="M221" s="199"/>
      <c r="N221" s="199"/>
      <c r="O221" s="200"/>
      <c r="P221" s="226"/>
      <c r="Q221" s="196"/>
    </row>
    <row r="222" spans="1:17" s="194" customFormat="1" x14ac:dyDescent="0.3">
      <c r="A222" s="193"/>
      <c r="C222" s="65" t="s">
        <v>163</v>
      </c>
      <c r="D222" s="171"/>
      <c r="E222" s="171"/>
      <c r="F222" s="171">
        <f>COUNTIF(D213:D215,"*D*")</f>
        <v>0</v>
      </c>
      <c r="I222" s="197"/>
      <c r="J222" s="197"/>
      <c r="L222" s="198"/>
      <c r="M222" s="199"/>
      <c r="N222" s="199"/>
      <c r="O222" s="200"/>
      <c r="P222" s="226"/>
      <c r="Q222" s="196"/>
    </row>
    <row r="223" spans="1:17" s="194" customFormat="1" x14ac:dyDescent="0.3">
      <c r="A223" s="193"/>
      <c r="C223" s="65" t="s">
        <v>164</v>
      </c>
      <c r="D223" s="171"/>
      <c r="E223" s="171"/>
      <c r="F223" s="171">
        <f>COUNTIF(D213:D215,"*S*")</f>
        <v>0</v>
      </c>
      <c r="I223" s="197"/>
      <c r="J223" s="197"/>
      <c r="L223" s="198"/>
      <c r="M223" s="199"/>
      <c r="N223" s="199"/>
      <c r="O223" s="200"/>
      <c r="P223" s="226"/>
      <c r="Q223" s="196"/>
    </row>
    <row r="224" spans="1:17" s="194" customFormat="1" x14ac:dyDescent="0.3">
      <c r="A224" s="193"/>
      <c r="C224" s="65" t="s">
        <v>165</v>
      </c>
      <c r="D224" s="171"/>
      <c r="E224" s="171"/>
      <c r="F224" s="171">
        <f>COUNTIF(D213:D215,"*K*")</f>
        <v>0</v>
      </c>
      <c r="I224" s="197"/>
      <c r="J224" s="197"/>
      <c r="L224" s="198"/>
      <c r="M224" s="199"/>
      <c r="N224" s="199"/>
      <c r="O224" s="200"/>
      <c r="P224" s="226"/>
      <c r="Q224" s="196"/>
    </row>
    <row r="225" spans="1:17" s="194" customFormat="1" x14ac:dyDescent="0.3">
      <c r="A225" s="193"/>
      <c r="C225" s="65" t="s">
        <v>166</v>
      </c>
      <c r="D225" s="171"/>
      <c r="E225" s="171"/>
      <c r="F225" s="171">
        <f>COUNTIF(D213:D215,"*Z*")</f>
        <v>0</v>
      </c>
      <c r="I225" s="197"/>
      <c r="J225" s="197"/>
      <c r="L225" s="198"/>
      <c r="M225" s="199"/>
      <c r="N225" s="199"/>
      <c r="O225" s="200"/>
      <c r="P225" s="226"/>
      <c r="Q225" s="196"/>
    </row>
    <row r="226" spans="1:17" s="194" customFormat="1" x14ac:dyDescent="0.3">
      <c r="A226" s="193"/>
      <c r="C226" s="206"/>
      <c r="I226" s="197"/>
      <c r="J226" s="197"/>
      <c r="L226" s="198"/>
      <c r="M226" s="199"/>
      <c r="N226" s="199"/>
      <c r="O226" s="200"/>
      <c r="P226" s="226"/>
      <c r="Q226" s="196"/>
    </row>
    <row r="227" spans="1:17" s="194" customFormat="1" ht="15" thickBot="1" x14ac:dyDescent="0.35">
      <c r="A227" s="193"/>
      <c r="F227" s="195"/>
      <c r="I227" s="197"/>
      <c r="J227" s="197"/>
      <c r="L227" s="198"/>
      <c r="M227" s="199"/>
      <c r="N227" s="199"/>
      <c r="O227" s="200"/>
      <c r="P227" s="226"/>
      <c r="Q227" s="196"/>
    </row>
    <row r="228" spans="1:17" s="108" customFormat="1" ht="15" thickBot="1" x14ac:dyDescent="0.35">
      <c r="A228" s="204"/>
      <c r="Q228" s="227"/>
    </row>
    <row r="230" spans="1:17" x14ac:dyDescent="0.3">
      <c r="A230" s="205" t="s">
        <v>84</v>
      </c>
      <c r="C230" s="65" t="s">
        <v>158</v>
      </c>
      <c r="F230" s="171">
        <f>COUNTIF(R33:R227,"*áno*")</f>
        <v>55</v>
      </c>
    </row>
    <row r="231" spans="1:17" x14ac:dyDescent="0.3">
      <c r="A231" s="205"/>
      <c r="C231" s="65" t="s">
        <v>159</v>
      </c>
      <c r="F231" s="171">
        <f>COUNTIF(D33:D227,"*w*")</f>
        <v>35</v>
      </c>
    </row>
    <row r="232" spans="1:17" x14ac:dyDescent="0.3">
      <c r="A232" s="205"/>
      <c r="C232" s="65" t="s">
        <v>160</v>
      </c>
      <c r="F232" s="171">
        <f>COUNTIF(D33:D227,"*P*")</f>
        <v>19</v>
      </c>
    </row>
    <row r="233" spans="1:17" x14ac:dyDescent="0.3">
      <c r="A233" s="205"/>
      <c r="C233" s="65" t="s">
        <v>161</v>
      </c>
      <c r="F233" s="171">
        <f>COUNTIF(D33:D227,"*L*")</f>
        <v>9</v>
      </c>
    </row>
    <row r="234" spans="1:17" x14ac:dyDescent="0.3">
      <c r="A234" s="205"/>
      <c r="C234" s="65" t="s">
        <v>162</v>
      </c>
      <c r="F234" s="171">
        <f>COUNTIF(D33:D227,"*V*")</f>
        <v>25</v>
      </c>
    </row>
    <row r="235" spans="1:17" x14ac:dyDescent="0.3">
      <c r="A235" s="205"/>
      <c r="C235" s="65"/>
    </row>
    <row r="236" spans="1:17" x14ac:dyDescent="0.3">
      <c r="A236" s="65"/>
      <c r="C236" s="65" t="s">
        <v>163</v>
      </c>
      <c r="F236" s="171">
        <f>COUNTIF(D33:D227,"*D*")</f>
        <v>43</v>
      </c>
    </row>
    <row r="237" spans="1:17" x14ac:dyDescent="0.3">
      <c r="A237" s="65"/>
      <c r="C237" s="65" t="s">
        <v>164</v>
      </c>
      <c r="F237" s="171">
        <f>COUNTIF(D33:D227,"*S*")</f>
        <v>0</v>
      </c>
    </row>
    <row r="238" spans="1:17" x14ac:dyDescent="0.3">
      <c r="A238" s="65"/>
      <c r="C238" s="65" t="s">
        <v>165</v>
      </c>
      <c r="F238" s="171">
        <f>COUNTIF(D33:D227,"*K*")</f>
        <v>5</v>
      </c>
    </row>
    <row r="239" spans="1:17" x14ac:dyDescent="0.3">
      <c r="A239" s="206"/>
      <c r="C239" s="65" t="s">
        <v>166</v>
      </c>
      <c r="F239" s="171">
        <f>COUNTIF(D33:D227,"*Z*")</f>
        <v>36</v>
      </c>
    </row>
    <row r="241" spans="1:47" s="207" customFormat="1" ht="15" customHeight="1" x14ac:dyDescent="0.3">
      <c r="A241" s="396" t="s">
        <v>167</v>
      </c>
      <c r="B241" s="397"/>
      <c r="C241" s="398" t="s">
        <v>55</v>
      </c>
      <c r="D241" s="399"/>
      <c r="E241" s="400" t="s">
        <v>168</v>
      </c>
      <c r="F241" s="401"/>
      <c r="G241" s="402" t="s">
        <v>52</v>
      </c>
      <c r="H241" s="403"/>
      <c r="I241" s="404" t="s">
        <v>53</v>
      </c>
      <c r="J241" s="405"/>
      <c r="K241" s="406" t="s">
        <v>54</v>
      </c>
      <c r="L241" s="407"/>
      <c r="M241" s="408" t="s">
        <v>169</v>
      </c>
      <c r="N241" s="409"/>
      <c r="O241" s="422" t="s">
        <v>170</v>
      </c>
      <c r="P241" s="423"/>
      <c r="Q241" s="228"/>
    </row>
    <row r="242" spans="1:47" s="205" customFormat="1" ht="15" customHeight="1" x14ac:dyDescent="0.3">
      <c r="A242" s="396" t="s">
        <v>171</v>
      </c>
      <c r="B242" s="397"/>
      <c r="C242" s="424" t="s">
        <v>172</v>
      </c>
      <c r="D242" s="425"/>
      <c r="E242" s="400" t="s">
        <v>173</v>
      </c>
      <c r="F242" s="401"/>
      <c r="G242" s="402" t="s">
        <v>174</v>
      </c>
      <c r="H242" s="403"/>
      <c r="I242" s="404" t="s">
        <v>175</v>
      </c>
      <c r="J242" s="405"/>
      <c r="K242" s="406" t="s">
        <v>176</v>
      </c>
      <c r="L242" s="407"/>
      <c r="M242" s="408" t="s">
        <v>177</v>
      </c>
      <c r="N242" s="409"/>
      <c r="O242" s="422" t="s">
        <v>178</v>
      </c>
      <c r="P242" s="423"/>
      <c r="Q242" s="229"/>
      <c r="R242" s="67"/>
      <c r="AH242" s="208"/>
      <c r="AI242" s="208"/>
      <c r="AJ242" s="208"/>
      <c r="AK242" s="208"/>
      <c r="AL242" s="208"/>
      <c r="AM242" s="208"/>
      <c r="AN242" s="208"/>
      <c r="AO242" s="208"/>
      <c r="AP242" s="208"/>
      <c r="AQ242" s="208"/>
      <c r="AR242" s="208"/>
    </row>
    <row r="243" spans="1:47" s="205" customFormat="1" x14ac:dyDescent="0.3">
      <c r="A243" s="396" t="s">
        <v>56</v>
      </c>
      <c r="B243" s="397"/>
      <c r="C243" s="136" t="s">
        <v>86</v>
      </c>
      <c r="D243" s="424" t="s">
        <v>58</v>
      </c>
      <c r="E243" s="425"/>
      <c r="F243" s="400" t="s">
        <v>59</v>
      </c>
      <c r="G243" s="401"/>
      <c r="H243" s="402" t="s">
        <v>60</v>
      </c>
      <c r="I243" s="403"/>
      <c r="J243" s="434" t="s">
        <v>61</v>
      </c>
      <c r="K243" s="435"/>
      <c r="L243" s="404" t="s">
        <v>62</v>
      </c>
      <c r="M243" s="405"/>
      <c r="N243" s="406" t="s">
        <v>63</v>
      </c>
      <c r="O243" s="407"/>
      <c r="P243" s="408" t="s">
        <v>64</v>
      </c>
      <c r="Q243" s="409"/>
      <c r="R243" s="137" t="s">
        <v>65</v>
      </c>
      <c r="AH243" s="208"/>
      <c r="AI243" s="208"/>
      <c r="AJ243" s="208"/>
      <c r="AK243" s="208"/>
      <c r="AL243" s="208"/>
      <c r="AM243" s="208"/>
      <c r="AN243" s="208"/>
      <c r="AO243" s="208"/>
      <c r="AP243" s="208"/>
      <c r="AQ243" s="208"/>
      <c r="AR243" s="208"/>
      <c r="AS243" s="208"/>
      <c r="AT243" s="208"/>
    </row>
    <row r="244" spans="1:47" s="205" customFormat="1" x14ac:dyDescent="0.3">
      <c r="A244" s="396" t="s">
        <v>57</v>
      </c>
      <c r="B244" s="397"/>
      <c r="C244" s="136" t="s">
        <v>87</v>
      </c>
      <c r="D244" s="424" t="s">
        <v>66</v>
      </c>
      <c r="E244" s="425"/>
      <c r="F244" s="400" t="s">
        <v>67</v>
      </c>
      <c r="G244" s="401"/>
      <c r="H244" s="402" t="s">
        <v>68</v>
      </c>
      <c r="I244" s="403"/>
      <c r="J244" s="404" t="s">
        <v>69</v>
      </c>
      <c r="K244" s="405"/>
      <c r="L244" s="406" t="s">
        <v>91</v>
      </c>
      <c r="M244" s="407"/>
      <c r="N244" s="408" t="s">
        <v>92</v>
      </c>
      <c r="O244" s="409"/>
      <c r="P244" s="422" t="s">
        <v>90</v>
      </c>
      <c r="Q244" s="423"/>
      <c r="R244" s="67"/>
      <c r="AH244" s="208"/>
      <c r="AI244" s="208"/>
      <c r="AJ244" s="208"/>
      <c r="AK244" s="208"/>
      <c r="AL244" s="208"/>
      <c r="AM244" s="208"/>
      <c r="AN244" s="208"/>
      <c r="AO244" s="208"/>
      <c r="AP244" s="208"/>
    </row>
    <row r="245" spans="1:47" s="205" customFormat="1" x14ac:dyDescent="0.3">
      <c r="A245" s="396" t="s">
        <v>78</v>
      </c>
      <c r="B245" s="397"/>
      <c r="C245" s="136" t="s">
        <v>86</v>
      </c>
      <c r="D245" s="424" t="s">
        <v>59</v>
      </c>
      <c r="E245" s="425"/>
      <c r="F245" s="400" t="s">
        <v>60</v>
      </c>
      <c r="G245" s="401"/>
      <c r="H245" s="402" t="s">
        <v>79</v>
      </c>
      <c r="I245" s="403"/>
      <c r="J245" s="404" t="s">
        <v>80</v>
      </c>
      <c r="K245" s="405"/>
      <c r="L245" s="406" t="s">
        <v>82</v>
      </c>
      <c r="M245" s="407"/>
      <c r="N245" s="408" t="s">
        <v>81</v>
      </c>
      <c r="O245" s="409"/>
      <c r="P245" s="422" t="s">
        <v>83</v>
      </c>
      <c r="Q245" s="423"/>
      <c r="R245" s="67"/>
      <c r="AH245" s="208"/>
      <c r="AI245" s="208"/>
      <c r="AJ245" s="208"/>
      <c r="AK245" s="208"/>
      <c r="AL245" s="208"/>
      <c r="AM245" s="208"/>
      <c r="AN245" s="208"/>
      <c r="AO245" s="208"/>
      <c r="AP245" s="208"/>
      <c r="AQ245" s="208"/>
      <c r="AR245" s="208"/>
      <c r="AS245" s="208"/>
      <c r="AT245" s="208"/>
      <c r="AU245" s="208"/>
    </row>
    <row r="246" spans="1:47" s="205" customFormat="1" x14ac:dyDescent="0.3">
      <c r="A246" s="396" t="s">
        <v>77</v>
      </c>
      <c r="B246" s="397"/>
      <c r="C246" s="136" t="s">
        <v>88</v>
      </c>
      <c r="D246" s="436" t="s">
        <v>70</v>
      </c>
      <c r="E246" s="437"/>
      <c r="F246" s="424" t="s">
        <v>71</v>
      </c>
      <c r="G246" s="425"/>
      <c r="H246" s="400" t="s">
        <v>72</v>
      </c>
      <c r="I246" s="401"/>
      <c r="J246" s="402" t="s">
        <v>179</v>
      </c>
      <c r="K246" s="403"/>
      <c r="L246" s="404" t="s">
        <v>73</v>
      </c>
      <c r="M246" s="405"/>
      <c r="N246" s="406" t="s">
        <v>74</v>
      </c>
      <c r="O246" s="407"/>
      <c r="P246" s="408" t="s">
        <v>75</v>
      </c>
      <c r="Q246" s="409"/>
      <c r="R246" s="135" t="s">
        <v>76</v>
      </c>
      <c r="AH246" s="208"/>
      <c r="AI246" s="208"/>
      <c r="AJ246" s="208"/>
      <c r="AK246" s="208"/>
      <c r="AL246" s="208"/>
      <c r="AM246" s="208"/>
      <c r="AN246" s="208"/>
      <c r="AO246" s="208"/>
      <c r="AP246" s="208"/>
      <c r="AQ246" s="208"/>
      <c r="AR246" s="208"/>
    </row>
    <row r="247" spans="1:47" s="207" customFormat="1" ht="15" customHeight="1" x14ac:dyDescent="0.3">
      <c r="A247" s="442" t="s">
        <v>180</v>
      </c>
      <c r="B247" s="443"/>
      <c r="C247" s="209" t="s">
        <v>181</v>
      </c>
      <c r="D247" s="454" t="s">
        <v>182</v>
      </c>
      <c r="E247" s="455"/>
      <c r="F247" s="456" t="s">
        <v>183</v>
      </c>
      <c r="G247" s="457"/>
      <c r="H247" s="458" t="s">
        <v>184</v>
      </c>
      <c r="I247" s="459"/>
      <c r="J247" s="444" t="s">
        <v>185</v>
      </c>
      <c r="K247" s="445"/>
      <c r="L247" s="446" t="s">
        <v>186</v>
      </c>
      <c r="M247" s="447"/>
      <c r="N247" s="438" t="s">
        <v>187</v>
      </c>
      <c r="O247" s="439"/>
      <c r="P247" s="440" t="s">
        <v>188</v>
      </c>
      <c r="Q247" s="441"/>
    </row>
    <row r="248" spans="1:47" ht="15" customHeight="1" x14ac:dyDescent="0.3">
      <c r="A248" s="442" t="s">
        <v>150</v>
      </c>
      <c r="B248" s="443"/>
      <c r="C248" s="210" t="s">
        <v>189</v>
      </c>
      <c r="D248" s="444" t="s">
        <v>190</v>
      </c>
      <c r="E248" s="445"/>
      <c r="F248" s="446" t="s">
        <v>191</v>
      </c>
      <c r="G248" s="447"/>
      <c r="H248" s="438" t="s">
        <v>192</v>
      </c>
      <c r="I248" s="439"/>
      <c r="J248" s="440" t="s">
        <v>193</v>
      </c>
      <c r="K248" s="441"/>
      <c r="L248" s="448" t="s">
        <v>194</v>
      </c>
      <c r="M248" s="449"/>
      <c r="N248" s="450" t="s">
        <v>195</v>
      </c>
      <c r="O248" s="451"/>
      <c r="P248" s="452" t="s">
        <v>196</v>
      </c>
      <c r="Q248" s="453"/>
    </row>
  </sheetData>
  <mergeCells count="74">
    <mergeCell ref="N247:O247"/>
    <mergeCell ref="P247:Q247"/>
    <mergeCell ref="A248:B248"/>
    <mergeCell ref="D248:E248"/>
    <mergeCell ref="F248:G248"/>
    <mergeCell ref="H248:I248"/>
    <mergeCell ref="J248:K248"/>
    <mergeCell ref="L248:M248"/>
    <mergeCell ref="N248:O248"/>
    <mergeCell ref="P248:Q248"/>
    <mergeCell ref="A247:B247"/>
    <mergeCell ref="D247:E247"/>
    <mergeCell ref="F247:G247"/>
    <mergeCell ref="H247:I247"/>
    <mergeCell ref="J247:K247"/>
    <mergeCell ref="L247:M247"/>
    <mergeCell ref="N245:O245"/>
    <mergeCell ref="P245:Q245"/>
    <mergeCell ref="A246:B246"/>
    <mergeCell ref="D246:E246"/>
    <mergeCell ref="F246:G246"/>
    <mergeCell ref="H246:I246"/>
    <mergeCell ref="J246:K246"/>
    <mergeCell ref="L246:M246"/>
    <mergeCell ref="N246:O246"/>
    <mergeCell ref="P246:Q246"/>
    <mergeCell ref="A245:B245"/>
    <mergeCell ref="D245:E245"/>
    <mergeCell ref="F245:G245"/>
    <mergeCell ref="H245:I245"/>
    <mergeCell ref="J245:K245"/>
    <mergeCell ref="L245:M245"/>
    <mergeCell ref="N243:O243"/>
    <mergeCell ref="P243:Q243"/>
    <mergeCell ref="A244:B244"/>
    <mergeCell ref="D244:E244"/>
    <mergeCell ref="F244:G244"/>
    <mergeCell ref="H244:I244"/>
    <mergeCell ref="J244:K244"/>
    <mergeCell ref="L244:M244"/>
    <mergeCell ref="N244:O244"/>
    <mergeCell ref="P244:Q244"/>
    <mergeCell ref="A243:B243"/>
    <mergeCell ref="D243:E243"/>
    <mergeCell ref="F243:G243"/>
    <mergeCell ref="H243:I243"/>
    <mergeCell ref="J243:K243"/>
    <mergeCell ref="L243:M243"/>
    <mergeCell ref="K242:L242"/>
    <mergeCell ref="M242:N242"/>
    <mergeCell ref="O242:P242"/>
    <mergeCell ref="P121:P124"/>
    <mergeCell ref="L1:O1"/>
    <mergeCell ref="P1:R1"/>
    <mergeCell ref="A242:B242"/>
    <mergeCell ref="C242:D242"/>
    <mergeCell ref="E242:F242"/>
    <mergeCell ref="G242:H242"/>
    <mergeCell ref="I242:J242"/>
    <mergeCell ref="S1:S2"/>
    <mergeCell ref="A241:B241"/>
    <mergeCell ref="C241:D241"/>
    <mergeCell ref="E241:F241"/>
    <mergeCell ref="G241:H241"/>
    <mergeCell ref="I241:J241"/>
    <mergeCell ref="K241:L241"/>
    <mergeCell ref="M241:N241"/>
    <mergeCell ref="A1:A2"/>
    <mergeCell ref="B1:B2"/>
    <mergeCell ref="C1:C2"/>
    <mergeCell ref="D1:F1"/>
    <mergeCell ref="I1:K1"/>
    <mergeCell ref="G1:H1"/>
    <mergeCell ref="O241:P241"/>
  </mergeCells>
  <conditionalFormatting sqref="C230:C233 C236:C239 A230:A239 C14:C31 C162:C226">
    <cfRule type="expression" dxfId="121" priority="131">
      <formula>$A14="SUMÁCIA:"</formula>
    </cfRule>
  </conditionalFormatting>
  <conditionalFormatting sqref="A237:A239 C237:C239 C15:C31 C163:C226">
    <cfRule type="expression" dxfId="120" priority="129">
      <formula>$D15="VB"</formula>
    </cfRule>
    <cfRule type="expression" dxfId="119" priority="130">
      <formula>$A15="SUMÁCIA:"</formula>
    </cfRule>
  </conditionalFormatting>
  <conditionalFormatting sqref="I33:I227">
    <cfRule type="cellIs" dxfId="118" priority="121" operator="greaterThan">
      <formula>30</formula>
    </cfRule>
    <cfRule type="cellIs" dxfId="117" priority="122" operator="between">
      <formula>25</formula>
      <formula>30</formula>
    </cfRule>
    <cfRule type="cellIs" dxfId="116" priority="123" operator="between">
      <formula>20</formula>
      <formula>25</formula>
    </cfRule>
    <cfRule type="cellIs" dxfId="115" priority="124" operator="between">
      <formula>15</formula>
      <formula>20</formula>
    </cfRule>
    <cfRule type="cellIs" dxfId="114" priority="125" operator="between">
      <formula>10</formula>
      <formula>15</formula>
    </cfRule>
    <cfRule type="cellIs" dxfId="113" priority="126" operator="between">
      <formula>5</formula>
      <formula>10</formula>
    </cfRule>
    <cfRule type="cellIs" dxfId="112" priority="127" operator="between">
      <formula>0</formula>
      <formula>5</formula>
    </cfRule>
  </conditionalFormatting>
  <conditionalFormatting sqref="H243 F244 C242 E242">
    <cfRule type="cellIs" dxfId="111" priority="120" operator="lessThan">
      <formula>-20</formula>
    </cfRule>
  </conditionalFormatting>
  <conditionalFormatting sqref="J33:J227">
    <cfRule type="cellIs" dxfId="110" priority="113" operator="greaterThan">
      <formula>15</formula>
    </cfRule>
    <cfRule type="cellIs" dxfId="109" priority="114" operator="between">
      <formula>13</formula>
      <formula>15</formula>
    </cfRule>
    <cfRule type="cellIs" dxfId="108" priority="115" operator="between">
      <formula>11</formula>
      <formula>13</formula>
    </cfRule>
    <cfRule type="cellIs" dxfId="107" priority="116" operator="between">
      <formula>8</formula>
      <formula>11</formula>
    </cfRule>
    <cfRule type="cellIs" dxfId="106" priority="117" operator="between">
      <formula>5</formula>
      <formula>8</formula>
    </cfRule>
    <cfRule type="cellIs" dxfId="105" priority="118" operator="between">
      <formula>2</formula>
      <formula>5</formula>
    </cfRule>
    <cfRule type="cellIs" dxfId="104" priority="119" operator="between">
      <formula>0</formula>
      <formula>2</formula>
    </cfRule>
  </conditionalFormatting>
  <conditionalFormatting sqref="L33:L227">
    <cfRule type="cellIs" dxfId="103" priority="106" operator="greaterThan">
      <formula>150</formula>
    </cfRule>
    <cfRule type="cellIs" dxfId="102" priority="107" operator="between">
      <formula>90</formula>
      <formula>150</formula>
    </cfRule>
    <cfRule type="cellIs" dxfId="101" priority="108" operator="between">
      <formula>50</formula>
      <formula>90</formula>
    </cfRule>
    <cfRule type="cellIs" dxfId="100" priority="109" operator="between">
      <formula>30</formula>
      <formula>50</formula>
    </cfRule>
    <cfRule type="cellIs" dxfId="99" priority="110" operator="between">
      <formula>15</formula>
      <formula>30</formula>
    </cfRule>
    <cfRule type="cellIs" dxfId="98" priority="111" operator="between">
      <formula>5</formula>
      <formula>15</formula>
    </cfRule>
    <cfRule type="cellIs" dxfId="97" priority="112" operator="between">
      <formula>0</formula>
      <formula>5</formula>
    </cfRule>
  </conditionalFormatting>
  <conditionalFormatting sqref="M33:M227">
    <cfRule type="cellIs" dxfId="96" priority="98" operator="greaterThan">
      <formula>80</formula>
    </cfRule>
    <cfRule type="cellIs" dxfId="95" priority="99" operator="between">
      <formula>60</formula>
      <formula>80</formula>
    </cfRule>
    <cfRule type="cellIs" dxfId="94" priority="100" operator="between">
      <formula>45</formula>
      <formula>60</formula>
    </cfRule>
    <cfRule type="cellIs" dxfId="93" priority="101" operator="between">
      <formula>30</formula>
      <formula>45</formula>
    </cfRule>
    <cfRule type="cellIs" dxfId="92" priority="102" operator="between">
      <formula>15</formula>
      <formula>30</formula>
    </cfRule>
    <cfRule type="cellIs" dxfId="91" priority="103" operator="between">
      <formula>10</formula>
      <formula>15</formula>
    </cfRule>
    <cfRule type="cellIs" dxfId="90" priority="104" operator="between">
      <formula>5</formula>
      <formula>10</formula>
    </cfRule>
    <cfRule type="cellIs" dxfId="89" priority="105" operator="between">
      <formula>0</formula>
      <formula>5</formula>
    </cfRule>
  </conditionalFormatting>
  <conditionalFormatting sqref="N157:N227 N33:N155">
    <cfRule type="cellIs" dxfId="88" priority="91" operator="greaterThan">
      <formula>50</formula>
    </cfRule>
    <cfRule type="cellIs" dxfId="87" priority="92" operator="between">
      <formula>40</formula>
      <formula>50</formula>
    </cfRule>
    <cfRule type="cellIs" dxfId="86" priority="93" operator="between">
      <formula>30</formula>
      <formula>40</formula>
    </cfRule>
    <cfRule type="cellIs" dxfId="85" priority="94" operator="between">
      <formula>20</formula>
      <formula>30</formula>
    </cfRule>
    <cfRule type="cellIs" dxfId="84" priority="95" operator="between">
      <formula>15</formula>
      <formula>20</formula>
    </cfRule>
    <cfRule type="cellIs" dxfId="83" priority="96" operator="between">
      <formula>10</formula>
      <formula>15</formula>
    </cfRule>
    <cfRule type="cellIs" dxfId="82" priority="97" operator="between">
      <formula>5</formula>
      <formula>10</formula>
    </cfRule>
  </conditionalFormatting>
  <conditionalFormatting sqref="O33:O227">
    <cfRule type="cellIs" dxfId="81" priority="83" operator="greaterThan">
      <formula>30</formula>
    </cfRule>
    <cfRule type="cellIs" dxfId="80" priority="84" operator="between">
      <formula>20</formula>
      <formula>30</formula>
    </cfRule>
    <cfRule type="cellIs" dxfId="79" priority="85" operator="between">
      <formula>15</formula>
      <formula>20</formula>
    </cfRule>
    <cfRule type="cellIs" dxfId="78" priority="86" operator="between">
      <formula>10</formula>
      <formula>15</formula>
    </cfRule>
    <cfRule type="cellIs" dxfId="77" priority="87" operator="between">
      <formula>5</formula>
      <formula>10</formula>
    </cfRule>
    <cfRule type="cellIs" dxfId="76" priority="88" operator="between">
      <formula>3</formula>
      <formula>5</formula>
    </cfRule>
    <cfRule type="cellIs" dxfId="75" priority="89" operator="between">
      <formula>1</formula>
      <formula>3</formula>
    </cfRule>
    <cfRule type="cellIs" dxfId="74" priority="90" operator="between">
      <formula>0</formula>
      <formula>1</formula>
    </cfRule>
  </conditionalFormatting>
  <conditionalFormatting sqref="L182:O182 L197:O225 N157:N227 L167:O174 L33:M227 O33:O227 N33:N155">
    <cfRule type="cellIs" dxfId="73" priority="82" operator="equal">
      <formula>0</formula>
    </cfRule>
  </conditionalFormatting>
  <conditionalFormatting sqref="P33:P227">
    <cfRule type="cellIs" dxfId="72" priority="74" operator="greaterThan">
      <formula>2500</formula>
    </cfRule>
    <cfRule type="cellIs" dxfId="71" priority="75" operator="between">
      <formula>1800</formula>
      <formula>2500</formula>
    </cfRule>
    <cfRule type="cellIs" dxfId="70" priority="76" operator="between">
      <formula>1200</formula>
      <formula>1800</formula>
    </cfRule>
    <cfRule type="cellIs" dxfId="69" priority="77" operator="between">
      <formula>700</formula>
      <formula>1200</formula>
    </cfRule>
    <cfRule type="cellIs" dxfId="68" priority="78" operator="between">
      <formula>350</formula>
      <formula>700</formula>
    </cfRule>
    <cfRule type="cellIs" dxfId="67" priority="79" operator="between">
      <formula>50</formula>
      <formula>350</formula>
    </cfRule>
    <cfRule type="cellIs" dxfId="66" priority="80" operator="between">
      <formula>10</formula>
      <formula>50</formula>
    </cfRule>
    <cfRule type="cellIs" dxfId="65" priority="81" operator="between">
      <formula>1</formula>
      <formula>10</formula>
    </cfRule>
  </conditionalFormatting>
  <conditionalFormatting sqref="A182:XFD182 A197:XFD225 N157:N227 A167:XFD174 C8:F31 O32:XFD227 N32:N155 A32:M227">
    <cfRule type="containsBlanks" dxfId="64" priority="72">
      <formula>LEN(TRIM(A8))=0</formula>
    </cfRule>
  </conditionalFormatting>
  <conditionalFormatting sqref="K140:K227 O140:O227 S140:S227 W140:W227 AA140:AA227 AE140:AE227 AI140:AI227 AM140:AM227 AQ140:AQ227 AU140:AU227 AY140:AY227 BC140:BC227 BG140:BG227 BK140:BK227 BO140:BO227 BS140:BS227 BW140:BW227 CA140:CA227 CE140:CE227 CI140:CI227 CM140:CM227 CQ140:CQ227 CU140:CU227 CY140:CY227 DC140:DC227 DG140:DG227 DK140:DK227 DO140:DO227 DS140:DS227 DW140:DW227 EA140:EA227 EE140:EE227 EI140:EI227 EM140:EM227 EQ140:EQ227 EU140:EU227 EY140:EY227 FC140:FC227 FG140:FG227 FK140:FK227 FO140:FO227 FS140:FS227 FW140:FW227 GA140:GA227 GE140:GE227 GI140:GI227 GM140:GM227 GQ140:GQ227 GU140:GU227 GY140:GY227 HC140:HC227 HG140:HG227 HK140:HK227 HO140:HO227 HS140:HS227 HW140:HW227 IA140:IA227 IE140:IE227 II140:II227 IM140:IM227 IQ140:IQ227 IU140:IU227 IY140:IY227 JC140:JC227 JG140:JG227 JK140:JK227 JO140:JO227 JS140:JS227 JW140:JW227 KA140:KA227 KE140:KE227 KI140:KI227 KM140:KM227 KQ140:KQ227 KU140:KU227 KY140:KY227 LC140:LC227 LG140:LG227 LK140:LK227 LO140:LO227 LS140:LS227 LW140:LW227 MA140:MA227 ME140:ME227 MI140:MI227 MM140:MM227 MQ140:MQ227 MU140:MU227 MY140:MY227 NC140:NC227 NG140:NG227 NK140:NK227 NO140:NO227 NS140:NS227 NW140:NW227 OA140:OA227 OE140:OE227 OI140:OI227 OM140:OM227 OQ140:OQ227 OU140:OU227 OY140:OY227 PC140:PC227 PG140:PG227 PK140:PK227 PO140:PO227 PS140:PS227 PW140:PW227 QA140:QA227 QE140:QE227 QI140:QI227 QM140:QM227 QQ140:QQ227 QU140:QU227 QY140:QY227 RC140:RC227 RG140:RG227 RK140:RK227 RO140:RO227 RS140:RS227 RW140:RW227 SA140:SA227 SE140:SE227 SI140:SI227 SM140:SM227 SQ140:SQ227 SU140:SU227 SY140:SY227 TC140:TC227 TG140:TG227 TK140:TK227 TO140:TO227 TS140:TS227 TW140:TW227 UA140:UA227 UE140:UE227 UI140:UI227 UM140:UM227 UQ140:UQ227 UU140:UU227 UY140:UY227 VC140:VC227 VG140:VG227 VK140:VK227 VO140:VO227 VS140:VS227 VW140:VW227 WA140:WA227 WE140:WE227 WI140:WI227 WM140:WM227 WQ140:WQ227 WU140:WU227 WY140:WY227 XC140:XC227 XG140:XG227 XK140:XK227 XO140:XO227 XS140:XS227 XW140:XW227 YA140:YA227 YE140:YE227 YI140:YI227 YM140:YM227 YQ140:YQ227 YU140:YU227 YY140:YY227 ZC140:ZC227 ZG140:ZG227 ZK140:ZK227 ZO140:ZO227 ZS140:ZS227 ZW140:ZW227 AAA140:AAA227 AAE140:AAE227 AAI140:AAI227 AAM140:AAM227 AAQ140:AAQ227 AAU140:AAU227 AAY140:AAY227 ABC140:ABC227 ABG140:ABG227 ABK140:ABK227 ABO140:ABO227 ABS140:ABS227 ABW140:ABW227 ACA140:ACA227 ACE140:ACE227 ACI140:ACI227 ACM140:ACM227 ACQ140:ACQ227 ACU140:ACU227 ACY140:ACY227 ADC140:ADC227 ADG140:ADG227 ADK140:ADK227 ADO140:ADO227 ADS140:ADS227 ADW140:ADW227 AEA140:AEA227 AEE140:AEE227 AEI140:AEI227 AEM140:AEM227 AEQ140:AEQ227 AEU140:AEU227 AEY140:AEY227 AFC140:AFC227 AFG140:AFG227 AFK140:AFK227 AFO140:AFO227 AFS140:AFS227 AFW140:AFW227 AGA140:AGA227 AGE140:AGE227 AGI140:AGI227 AGM140:AGM227 AGQ140:AGQ227 AGU140:AGU227 AGY140:AGY227 AHC140:AHC227 AHG140:AHG227 AHK140:AHK227 AHO140:AHO227 AHS140:AHS227 AHW140:AHW227 AIA140:AIA227 AIE140:AIE227 AII140:AII227 AIM140:AIM227 AIQ140:AIQ227 AIU140:AIU227 AIY140:AIY227 AJC140:AJC227 AJG140:AJG227 AJK140:AJK227 AJO140:AJO227 AJS140:AJS227 AJW140:AJW227 AKA140:AKA227 AKE140:AKE227 AKI140:AKI227 AKM140:AKM227 AKQ140:AKQ227 AKU140:AKU227 AKY140:AKY227 ALC140:ALC227 ALG140:ALG227 ALK140:ALK227 ALO140:ALO227 ALS140:ALS227 ALW140:ALW227 AMA140:AMA227 AME140:AME227 AMI140:AMI227 AMM140:AMM227 AMQ140:AMQ227 AMU140:AMU227 AMY140:AMY227 ANC140:ANC227 ANG140:ANG227 ANK140:ANK227 ANO140:ANO227 ANS140:ANS227 ANW140:ANW227 AOA140:AOA227 AOE140:AOE227 AOI140:AOI227 AOM140:AOM227 AOQ140:AOQ227 AOU140:AOU227 AOY140:AOY227 APC140:APC227 APG140:APG227 APK140:APK227 APO140:APO227 APS140:APS227 APW140:APW227 AQA140:AQA227 AQE140:AQE227 AQI140:AQI227 AQM140:AQM227 AQQ140:AQQ227 AQU140:AQU227 AQY140:AQY227 ARC140:ARC227 ARG140:ARG227 ARK140:ARK227 ARO140:ARO227 ARS140:ARS227 ARW140:ARW227 ASA140:ASA227 ASE140:ASE227 ASI140:ASI227 ASM140:ASM227 ASQ140:ASQ227 ASU140:ASU227 ASY140:ASY227 ATC140:ATC227 ATG140:ATG227 ATK140:ATK227 ATO140:ATO227 ATS140:ATS227 ATW140:ATW227 AUA140:AUA227 AUE140:AUE227 AUI140:AUI227 AUM140:AUM227 AUQ140:AUQ227 AUU140:AUU227 AUY140:AUY227 AVC140:AVC227 AVG140:AVG227 AVK140:AVK227 AVO140:AVO227 AVS140:AVS227 AVW140:AVW227 AWA140:AWA227 AWE140:AWE227 AWI140:AWI227 AWM140:AWM227 AWQ140:AWQ227 AWU140:AWU227 AWY140:AWY227 AXC140:AXC227 AXG140:AXG227 AXK140:AXK227 AXO140:AXO227 AXS140:AXS227 AXW140:AXW227 AYA140:AYA227 AYE140:AYE227 AYI140:AYI227 AYM140:AYM227 AYQ140:AYQ227 AYU140:AYU227 AYY140:AYY227 AZC140:AZC227 AZG140:AZG227 AZK140:AZK227 AZO140:AZO227 AZS140:AZS227 AZW140:AZW227 BAA140:BAA227 BAE140:BAE227 BAI140:BAI227 BAM140:BAM227 BAQ140:BAQ227 BAU140:BAU227 BAY140:BAY227 BBC140:BBC227 BBG140:BBG227 BBK140:BBK227 BBO140:BBO227 BBS140:BBS227 BBW140:BBW227 BCA140:BCA227 BCE140:BCE227 BCI140:BCI227 BCM140:BCM227 BCQ140:BCQ227 BCU140:BCU227 BCY140:BCY227 BDC140:BDC227 BDG140:BDG227 BDK140:BDK227 BDO140:BDO227 BDS140:BDS227 BDW140:BDW227 BEA140:BEA227 BEE140:BEE227 BEI140:BEI227 BEM140:BEM227 BEQ140:BEQ227 BEU140:BEU227 BEY140:BEY227 BFC140:BFC227 BFG140:BFG227 BFK140:BFK227 BFO140:BFO227 BFS140:BFS227 BFW140:BFW227 BGA140:BGA227 BGE140:BGE227 BGI140:BGI227 BGM140:BGM227 BGQ140:BGQ227 BGU140:BGU227 BGY140:BGY227 BHC140:BHC227 BHG140:BHG227 BHK140:BHK227 BHO140:BHO227 BHS140:BHS227 BHW140:BHW227 BIA140:BIA227 BIE140:BIE227 BII140:BII227 BIM140:BIM227 BIQ140:BIQ227 BIU140:BIU227 BIY140:BIY227 BJC140:BJC227 BJG140:BJG227 BJK140:BJK227 BJO140:BJO227 BJS140:BJS227 BJW140:BJW227 BKA140:BKA227 BKE140:BKE227 BKI140:BKI227 BKM140:BKM227 BKQ140:BKQ227 BKU140:BKU227 BKY140:BKY227 BLC140:BLC227 BLG140:BLG227 BLK140:BLK227 BLO140:BLO227 BLS140:BLS227 BLW140:BLW227 BMA140:BMA227 BME140:BME227 BMI140:BMI227 BMM140:BMM227 BMQ140:BMQ227 BMU140:BMU227 BMY140:BMY227 BNC140:BNC227 BNG140:BNG227 BNK140:BNK227 BNO140:BNO227 BNS140:BNS227 BNW140:BNW227 BOA140:BOA227 BOE140:BOE227 BOI140:BOI227 BOM140:BOM227 BOQ140:BOQ227 BOU140:BOU227 BOY140:BOY227 BPC140:BPC227 BPG140:BPG227 BPK140:BPK227 BPO140:BPO227 BPS140:BPS227 BPW140:BPW227 BQA140:BQA227 BQE140:BQE227 BQI140:BQI227 BQM140:BQM227 BQQ140:BQQ227 BQU140:BQU227 BQY140:BQY227 BRC140:BRC227 BRG140:BRG227 BRK140:BRK227 BRO140:BRO227 BRS140:BRS227 BRW140:BRW227 BSA140:BSA227 BSE140:BSE227 BSI140:BSI227 BSM140:BSM227 BSQ140:BSQ227 BSU140:BSU227 BSY140:BSY227 BTC140:BTC227 BTG140:BTG227 BTK140:BTK227 BTO140:BTO227 BTS140:BTS227 BTW140:BTW227 BUA140:BUA227 BUE140:BUE227 BUI140:BUI227 BUM140:BUM227 BUQ140:BUQ227 BUU140:BUU227 BUY140:BUY227 BVC140:BVC227 BVG140:BVG227 BVK140:BVK227 BVO140:BVO227 BVS140:BVS227 BVW140:BVW227 BWA140:BWA227 BWE140:BWE227 BWI140:BWI227 BWM140:BWM227 BWQ140:BWQ227 BWU140:BWU227 BWY140:BWY227 BXC140:BXC227 BXG140:BXG227 BXK140:BXK227 BXO140:BXO227 BXS140:BXS227 BXW140:BXW227 BYA140:BYA227 BYE140:BYE227 BYI140:BYI227 BYM140:BYM227 BYQ140:BYQ227 BYU140:BYU227 BYY140:BYY227 BZC140:BZC227 BZG140:BZG227 BZK140:BZK227 BZO140:BZO227 BZS140:BZS227 BZW140:BZW227 CAA140:CAA227 CAE140:CAE227 CAI140:CAI227 CAM140:CAM227 CAQ140:CAQ227 CAU140:CAU227 CAY140:CAY227 CBC140:CBC227 CBG140:CBG227 CBK140:CBK227 CBO140:CBO227 CBS140:CBS227 CBW140:CBW227 CCA140:CCA227 CCE140:CCE227 CCI140:CCI227 CCM140:CCM227 CCQ140:CCQ227 CCU140:CCU227 CCY140:CCY227 CDC140:CDC227 CDG140:CDG227 CDK140:CDK227 CDO140:CDO227 CDS140:CDS227 CDW140:CDW227 CEA140:CEA227 CEE140:CEE227 CEI140:CEI227 CEM140:CEM227 CEQ140:CEQ227 CEU140:CEU227 CEY140:CEY227 CFC140:CFC227 CFG140:CFG227 CFK140:CFK227 CFO140:CFO227 CFS140:CFS227 CFW140:CFW227 CGA140:CGA227 CGE140:CGE227 CGI140:CGI227 CGM140:CGM227 CGQ140:CGQ227 CGU140:CGU227 CGY140:CGY227 CHC140:CHC227 CHG140:CHG227 CHK140:CHK227 CHO140:CHO227 CHS140:CHS227 CHW140:CHW227 CIA140:CIA227 CIE140:CIE227 CII140:CII227 CIM140:CIM227 CIQ140:CIQ227 CIU140:CIU227 CIY140:CIY227 CJC140:CJC227 CJG140:CJG227 CJK140:CJK227 CJO140:CJO227 CJS140:CJS227 CJW140:CJW227 CKA140:CKA227 CKE140:CKE227 CKI140:CKI227 CKM140:CKM227 CKQ140:CKQ227 CKU140:CKU227 CKY140:CKY227 CLC140:CLC227 CLG140:CLG227 CLK140:CLK227 CLO140:CLO227 CLS140:CLS227 CLW140:CLW227 CMA140:CMA227 CME140:CME227 CMI140:CMI227 CMM140:CMM227 CMQ140:CMQ227 CMU140:CMU227 CMY140:CMY227 CNC140:CNC227 CNG140:CNG227 CNK140:CNK227 CNO140:CNO227 CNS140:CNS227 CNW140:CNW227 COA140:COA227 COE140:COE227 COI140:COI227 COM140:COM227 COQ140:COQ227 COU140:COU227 COY140:COY227 CPC140:CPC227 CPG140:CPG227 CPK140:CPK227 CPO140:CPO227 CPS140:CPS227 CPW140:CPW227 CQA140:CQA227 CQE140:CQE227 CQI140:CQI227 CQM140:CQM227 CQQ140:CQQ227 CQU140:CQU227 CQY140:CQY227 CRC140:CRC227 CRG140:CRG227 CRK140:CRK227 CRO140:CRO227 CRS140:CRS227 CRW140:CRW227 CSA140:CSA227 CSE140:CSE227 CSI140:CSI227 CSM140:CSM227 CSQ140:CSQ227 CSU140:CSU227 CSY140:CSY227 CTC140:CTC227 CTG140:CTG227 CTK140:CTK227 CTO140:CTO227 CTS140:CTS227 CTW140:CTW227 CUA140:CUA227 CUE140:CUE227 CUI140:CUI227 CUM140:CUM227 CUQ140:CUQ227 CUU140:CUU227 CUY140:CUY227 CVC140:CVC227 CVG140:CVG227 CVK140:CVK227 CVO140:CVO227 CVS140:CVS227 CVW140:CVW227 CWA140:CWA227 CWE140:CWE227 CWI140:CWI227 CWM140:CWM227 CWQ140:CWQ227 CWU140:CWU227 CWY140:CWY227 CXC140:CXC227 CXG140:CXG227 CXK140:CXK227 CXO140:CXO227 CXS140:CXS227 CXW140:CXW227 CYA140:CYA227 CYE140:CYE227 CYI140:CYI227 CYM140:CYM227 CYQ140:CYQ227 CYU140:CYU227 CYY140:CYY227 CZC140:CZC227 CZG140:CZG227 CZK140:CZK227 CZO140:CZO227 CZS140:CZS227 CZW140:CZW227 DAA140:DAA227 DAE140:DAE227 DAI140:DAI227 DAM140:DAM227 DAQ140:DAQ227 DAU140:DAU227 DAY140:DAY227 DBC140:DBC227 DBG140:DBG227 DBK140:DBK227 DBO140:DBO227 DBS140:DBS227 DBW140:DBW227 DCA140:DCA227 DCE140:DCE227 DCI140:DCI227 DCM140:DCM227 DCQ140:DCQ227 DCU140:DCU227 DCY140:DCY227 DDC140:DDC227 DDG140:DDG227 DDK140:DDK227 DDO140:DDO227 DDS140:DDS227 DDW140:DDW227 DEA140:DEA227 DEE140:DEE227 DEI140:DEI227 DEM140:DEM227 DEQ140:DEQ227 DEU140:DEU227 DEY140:DEY227 DFC140:DFC227 DFG140:DFG227 DFK140:DFK227 DFO140:DFO227 DFS140:DFS227 DFW140:DFW227 DGA140:DGA227 DGE140:DGE227 DGI140:DGI227 DGM140:DGM227 DGQ140:DGQ227 DGU140:DGU227 DGY140:DGY227 DHC140:DHC227 DHG140:DHG227 DHK140:DHK227 DHO140:DHO227 DHS140:DHS227 DHW140:DHW227 DIA140:DIA227 DIE140:DIE227 DII140:DII227 DIM140:DIM227 DIQ140:DIQ227 DIU140:DIU227 DIY140:DIY227 DJC140:DJC227 DJG140:DJG227 DJK140:DJK227 DJO140:DJO227 DJS140:DJS227 DJW140:DJW227 DKA140:DKA227 DKE140:DKE227 DKI140:DKI227 DKM140:DKM227 DKQ140:DKQ227 DKU140:DKU227 DKY140:DKY227 DLC140:DLC227 DLG140:DLG227 DLK140:DLK227 DLO140:DLO227 DLS140:DLS227 DLW140:DLW227 DMA140:DMA227 DME140:DME227 DMI140:DMI227 DMM140:DMM227 DMQ140:DMQ227 DMU140:DMU227 DMY140:DMY227 DNC140:DNC227 DNG140:DNG227 DNK140:DNK227 DNO140:DNO227 DNS140:DNS227 DNW140:DNW227 DOA140:DOA227 DOE140:DOE227 DOI140:DOI227 DOM140:DOM227 DOQ140:DOQ227 DOU140:DOU227 DOY140:DOY227 DPC140:DPC227 DPG140:DPG227 DPK140:DPK227 DPO140:DPO227 DPS140:DPS227 DPW140:DPW227 DQA140:DQA227 DQE140:DQE227 DQI140:DQI227 DQM140:DQM227 DQQ140:DQQ227 DQU140:DQU227 DQY140:DQY227 DRC140:DRC227 DRG140:DRG227 DRK140:DRK227 DRO140:DRO227 DRS140:DRS227 DRW140:DRW227 DSA140:DSA227 DSE140:DSE227 DSI140:DSI227 DSM140:DSM227 DSQ140:DSQ227 DSU140:DSU227 DSY140:DSY227 DTC140:DTC227 DTG140:DTG227 DTK140:DTK227 DTO140:DTO227 DTS140:DTS227 DTW140:DTW227 DUA140:DUA227 DUE140:DUE227 DUI140:DUI227 DUM140:DUM227 DUQ140:DUQ227 DUU140:DUU227 DUY140:DUY227 DVC140:DVC227 DVG140:DVG227 DVK140:DVK227 DVO140:DVO227 DVS140:DVS227 DVW140:DVW227 DWA140:DWA227 DWE140:DWE227 DWI140:DWI227 DWM140:DWM227 DWQ140:DWQ227 DWU140:DWU227 DWY140:DWY227 DXC140:DXC227 DXG140:DXG227 DXK140:DXK227 DXO140:DXO227 DXS140:DXS227 DXW140:DXW227 DYA140:DYA227 DYE140:DYE227 DYI140:DYI227 DYM140:DYM227 DYQ140:DYQ227 DYU140:DYU227 DYY140:DYY227 DZC140:DZC227 DZG140:DZG227 DZK140:DZK227 DZO140:DZO227 DZS140:DZS227 DZW140:DZW227 EAA140:EAA227 EAE140:EAE227 EAI140:EAI227 EAM140:EAM227 EAQ140:EAQ227 EAU140:EAU227 EAY140:EAY227 EBC140:EBC227 EBG140:EBG227 EBK140:EBK227 EBO140:EBO227 EBS140:EBS227 EBW140:EBW227 ECA140:ECA227 ECE140:ECE227 ECI140:ECI227 ECM140:ECM227 ECQ140:ECQ227 ECU140:ECU227 ECY140:ECY227 EDC140:EDC227 EDG140:EDG227 EDK140:EDK227 EDO140:EDO227 EDS140:EDS227 EDW140:EDW227 EEA140:EEA227 EEE140:EEE227 EEI140:EEI227 EEM140:EEM227 EEQ140:EEQ227 EEU140:EEU227 EEY140:EEY227 EFC140:EFC227 EFG140:EFG227 EFK140:EFK227 EFO140:EFO227 EFS140:EFS227 EFW140:EFW227 EGA140:EGA227 EGE140:EGE227 EGI140:EGI227 EGM140:EGM227 EGQ140:EGQ227 EGU140:EGU227 EGY140:EGY227 EHC140:EHC227 EHG140:EHG227 EHK140:EHK227 EHO140:EHO227 EHS140:EHS227 EHW140:EHW227 EIA140:EIA227 EIE140:EIE227 EII140:EII227 EIM140:EIM227 EIQ140:EIQ227 EIU140:EIU227 EIY140:EIY227 EJC140:EJC227 EJG140:EJG227 EJK140:EJK227 EJO140:EJO227 EJS140:EJS227 EJW140:EJW227 EKA140:EKA227 EKE140:EKE227 EKI140:EKI227 EKM140:EKM227 EKQ140:EKQ227 EKU140:EKU227 EKY140:EKY227 ELC140:ELC227 ELG140:ELG227 ELK140:ELK227 ELO140:ELO227 ELS140:ELS227 ELW140:ELW227 EMA140:EMA227 EME140:EME227 EMI140:EMI227 EMM140:EMM227 EMQ140:EMQ227 EMU140:EMU227 EMY140:EMY227 ENC140:ENC227 ENG140:ENG227 ENK140:ENK227 ENO140:ENO227 ENS140:ENS227 ENW140:ENW227 EOA140:EOA227 EOE140:EOE227 EOI140:EOI227 EOM140:EOM227 EOQ140:EOQ227 EOU140:EOU227 EOY140:EOY227 EPC140:EPC227 EPG140:EPG227 EPK140:EPK227 EPO140:EPO227 EPS140:EPS227 EPW140:EPW227 EQA140:EQA227 EQE140:EQE227 EQI140:EQI227 EQM140:EQM227 EQQ140:EQQ227 EQU140:EQU227 EQY140:EQY227 ERC140:ERC227 ERG140:ERG227 ERK140:ERK227 ERO140:ERO227 ERS140:ERS227 ERW140:ERW227 ESA140:ESA227 ESE140:ESE227 ESI140:ESI227 ESM140:ESM227 ESQ140:ESQ227 ESU140:ESU227 ESY140:ESY227 ETC140:ETC227 ETG140:ETG227 ETK140:ETK227 ETO140:ETO227 ETS140:ETS227 ETW140:ETW227 EUA140:EUA227 EUE140:EUE227 EUI140:EUI227 EUM140:EUM227 EUQ140:EUQ227 EUU140:EUU227 EUY140:EUY227 EVC140:EVC227 EVG140:EVG227 EVK140:EVK227 EVO140:EVO227 EVS140:EVS227 EVW140:EVW227 EWA140:EWA227 EWE140:EWE227 EWI140:EWI227 EWM140:EWM227 EWQ140:EWQ227 EWU140:EWU227 EWY140:EWY227 EXC140:EXC227 EXG140:EXG227 EXK140:EXK227 EXO140:EXO227 EXS140:EXS227 EXW140:EXW227 EYA140:EYA227 EYE140:EYE227 EYI140:EYI227 EYM140:EYM227 EYQ140:EYQ227 EYU140:EYU227 EYY140:EYY227 EZC140:EZC227 EZG140:EZG227 EZK140:EZK227 EZO140:EZO227 EZS140:EZS227 EZW140:EZW227 FAA140:FAA227 FAE140:FAE227 FAI140:FAI227 FAM140:FAM227 FAQ140:FAQ227 FAU140:FAU227 FAY140:FAY227 FBC140:FBC227 FBG140:FBG227 FBK140:FBK227 FBO140:FBO227 FBS140:FBS227 FBW140:FBW227 FCA140:FCA227 FCE140:FCE227 FCI140:FCI227 FCM140:FCM227 FCQ140:FCQ227 FCU140:FCU227 FCY140:FCY227 FDC140:FDC227 FDG140:FDG227 FDK140:FDK227 FDO140:FDO227 FDS140:FDS227 FDW140:FDW227 FEA140:FEA227 FEE140:FEE227 FEI140:FEI227 FEM140:FEM227 FEQ140:FEQ227 FEU140:FEU227 FEY140:FEY227 FFC140:FFC227 FFG140:FFG227 FFK140:FFK227 FFO140:FFO227 FFS140:FFS227 FFW140:FFW227 FGA140:FGA227 FGE140:FGE227 FGI140:FGI227 FGM140:FGM227 FGQ140:FGQ227 FGU140:FGU227 FGY140:FGY227 FHC140:FHC227 FHG140:FHG227 FHK140:FHK227 FHO140:FHO227 FHS140:FHS227 FHW140:FHW227 FIA140:FIA227 FIE140:FIE227 FII140:FII227 FIM140:FIM227 FIQ140:FIQ227 FIU140:FIU227 FIY140:FIY227 FJC140:FJC227 FJG140:FJG227 FJK140:FJK227 FJO140:FJO227 FJS140:FJS227 FJW140:FJW227 FKA140:FKA227 FKE140:FKE227 FKI140:FKI227 FKM140:FKM227 FKQ140:FKQ227 FKU140:FKU227 FKY140:FKY227 FLC140:FLC227 FLG140:FLG227 FLK140:FLK227 FLO140:FLO227 FLS140:FLS227 FLW140:FLW227 FMA140:FMA227 FME140:FME227 FMI140:FMI227 FMM140:FMM227 FMQ140:FMQ227 FMU140:FMU227 FMY140:FMY227 FNC140:FNC227 FNG140:FNG227 FNK140:FNK227 FNO140:FNO227 FNS140:FNS227 FNW140:FNW227 FOA140:FOA227 FOE140:FOE227 FOI140:FOI227 FOM140:FOM227 FOQ140:FOQ227 FOU140:FOU227 FOY140:FOY227 FPC140:FPC227 FPG140:FPG227 FPK140:FPK227 FPO140:FPO227 FPS140:FPS227 FPW140:FPW227 FQA140:FQA227 FQE140:FQE227 FQI140:FQI227 FQM140:FQM227 FQQ140:FQQ227 FQU140:FQU227 FQY140:FQY227 FRC140:FRC227 FRG140:FRG227 FRK140:FRK227 FRO140:FRO227 FRS140:FRS227 FRW140:FRW227 FSA140:FSA227 FSE140:FSE227 FSI140:FSI227 FSM140:FSM227 FSQ140:FSQ227 FSU140:FSU227 FSY140:FSY227 FTC140:FTC227 FTG140:FTG227 FTK140:FTK227 FTO140:FTO227 FTS140:FTS227 FTW140:FTW227 FUA140:FUA227 FUE140:FUE227 FUI140:FUI227 FUM140:FUM227 FUQ140:FUQ227 FUU140:FUU227 FUY140:FUY227 FVC140:FVC227 FVG140:FVG227 FVK140:FVK227 FVO140:FVO227 FVS140:FVS227 FVW140:FVW227 FWA140:FWA227 FWE140:FWE227 FWI140:FWI227 FWM140:FWM227 FWQ140:FWQ227 FWU140:FWU227 FWY140:FWY227 FXC140:FXC227 FXG140:FXG227 FXK140:FXK227 FXO140:FXO227 FXS140:FXS227 FXW140:FXW227 FYA140:FYA227 FYE140:FYE227 FYI140:FYI227 FYM140:FYM227 FYQ140:FYQ227 FYU140:FYU227 FYY140:FYY227 FZC140:FZC227 FZG140:FZG227 FZK140:FZK227 FZO140:FZO227 FZS140:FZS227 FZW140:FZW227 GAA140:GAA227 GAE140:GAE227 GAI140:GAI227 GAM140:GAM227 GAQ140:GAQ227 GAU140:GAU227 GAY140:GAY227 GBC140:GBC227 GBG140:GBG227 GBK140:GBK227 GBO140:GBO227 GBS140:GBS227 GBW140:GBW227 GCA140:GCA227 GCE140:GCE227 GCI140:GCI227 GCM140:GCM227 GCQ140:GCQ227 GCU140:GCU227 GCY140:GCY227 GDC140:GDC227 GDG140:GDG227 GDK140:GDK227 GDO140:GDO227 GDS140:GDS227 GDW140:GDW227 GEA140:GEA227 GEE140:GEE227 GEI140:GEI227 GEM140:GEM227 GEQ140:GEQ227 GEU140:GEU227 GEY140:GEY227 GFC140:GFC227 GFG140:GFG227 GFK140:GFK227 GFO140:GFO227 GFS140:GFS227 GFW140:GFW227 GGA140:GGA227 GGE140:GGE227 GGI140:GGI227 GGM140:GGM227 GGQ140:GGQ227 GGU140:GGU227 GGY140:GGY227 GHC140:GHC227 GHG140:GHG227 GHK140:GHK227 GHO140:GHO227 GHS140:GHS227 GHW140:GHW227 GIA140:GIA227 GIE140:GIE227 GII140:GII227 GIM140:GIM227 GIQ140:GIQ227 GIU140:GIU227 GIY140:GIY227 GJC140:GJC227 GJG140:GJG227 GJK140:GJK227 GJO140:GJO227 GJS140:GJS227 GJW140:GJW227 GKA140:GKA227 GKE140:GKE227 GKI140:GKI227 GKM140:GKM227 GKQ140:GKQ227 GKU140:GKU227 GKY140:GKY227 GLC140:GLC227 GLG140:GLG227 GLK140:GLK227 GLO140:GLO227 GLS140:GLS227 GLW140:GLW227 GMA140:GMA227 GME140:GME227 GMI140:GMI227 GMM140:GMM227 GMQ140:GMQ227 GMU140:GMU227 GMY140:GMY227 GNC140:GNC227 GNG140:GNG227 GNK140:GNK227 GNO140:GNO227 GNS140:GNS227 GNW140:GNW227 GOA140:GOA227 GOE140:GOE227 GOI140:GOI227 GOM140:GOM227 GOQ140:GOQ227 GOU140:GOU227 GOY140:GOY227 GPC140:GPC227 GPG140:GPG227 GPK140:GPK227 GPO140:GPO227 GPS140:GPS227 GPW140:GPW227 GQA140:GQA227 GQE140:GQE227 GQI140:GQI227 GQM140:GQM227 GQQ140:GQQ227 GQU140:GQU227 GQY140:GQY227 GRC140:GRC227 GRG140:GRG227 GRK140:GRK227 GRO140:GRO227 GRS140:GRS227 GRW140:GRW227 GSA140:GSA227 GSE140:GSE227 GSI140:GSI227 GSM140:GSM227 GSQ140:GSQ227 GSU140:GSU227 GSY140:GSY227 GTC140:GTC227 GTG140:GTG227 GTK140:GTK227 GTO140:GTO227 GTS140:GTS227 GTW140:GTW227 GUA140:GUA227 GUE140:GUE227 GUI140:GUI227 GUM140:GUM227 GUQ140:GUQ227 GUU140:GUU227 GUY140:GUY227 GVC140:GVC227 GVG140:GVG227 GVK140:GVK227 GVO140:GVO227 GVS140:GVS227 GVW140:GVW227 GWA140:GWA227 GWE140:GWE227 GWI140:GWI227 GWM140:GWM227 GWQ140:GWQ227 GWU140:GWU227 GWY140:GWY227 GXC140:GXC227 GXG140:GXG227 GXK140:GXK227 GXO140:GXO227 GXS140:GXS227 GXW140:GXW227 GYA140:GYA227 GYE140:GYE227 GYI140:GYI227 GYM140:GYM227 GYQ140:GYQ227 GYU140:GYU227 GYY140:GYY227 GZC140:GZC227 GZG140:GZG227 GZK140:GZK227 GZO140:GZO227 GZS140:GZS227 GZW140:GZW227 HAA140:HAA227 HAE140:HAE227 HAI140:HAI227 HAM140:HAM227 HAQ140:HAQ227 HAU140:HAU227 HAY140:HAY227 HBC140:HBC227 HBG140:HBG227 HBK140:HBK227 HBO140:HBO227 HBS140:HBS227 HBW140:HBW227 HCA140:HCA227 HCE140:HCE227 HCI140:HCI227 HCM140:HCM227 HCQ140:HCQ227 HCU140:HCU227 HCY140:HCY227 HDC140:HDC227 HDG140:HDG227 HDK140:HDK227 HDO140:HDO227 HDS140:HDS227 HDW140:HDW227 HEA140:HEA227 HEE140:HEE227 HEI140:HEI227 HEM140:HEM227 HEQ140:HEQ227 HEU140:HEU227 HEY140:HEY227 HFC140:HFC227 HFG140:HFG227 HFK140:HFK227 HFO140:HFO227 HFS140:HFS227 HFW140:HFW227 HGA140:HGA227 HGE140:HGE227 HGI140:HGI227 HGM140:HGM227 HGQ140:HGQ227 HGU140:HGU227 HGY140:HGY227 HHC140:HHC227 HHG140:HHG227 HHK140:HHK227 HHO140:HHO227 HHS140:HHS227 HHW140:HHW227 HIA140:HIA227 HIE140:HIE227 HII140:HII227 HIM140:HIM227 HIQ140:HIQ227 HIU140:HIU227 HIY140:HIY227 HJC140:HJC227 HJG140:HJG227 HJK140:HJK227 HJO140:HJO227 HJS140:HJS227 HJW140:HJW227 HKA140:HKA227 HKE140:HKE227 HKI140:HKI227 HKM140:HKM227 HKQ140:HKQ227 HKU140:HKU227 HKY140:HKY227 HLC140:HLC227 HLG140:HLG227 HLK140:HLK227 HLO140:HLO227 HLS140:HLS227 HLW140:HLW227 HMA140:HMA227 HME140:HME227 HMI140:HMI227 HMM140:HMM227 HMQ140:HMQ227 HMU140:HMU227 HMY140:HMY227 HNC140:HNC227 HNG140:HNG227 HNK140:HNK227 HNO140:HNO227 HNS140:HNS227 HNW140:HNW227 HOA140:HOA227 HOE140:HOE227 HOI140:HOI227 HOM140:HOM227 HOQ140:HOQ227 HOU140:HOU227 HOY140:HOY227 HPC140:HPC227 HPG140:HPG227 HPK140:HPK227 HPO140:HPO227 HPS140:HPS227 HPW140:HPW227 HQA140:HQA227 HQE140:HQE227 HQI140:HQI227 HQM140:HQM227 HQQ140:HQQ227 HQU140:HQU227 HQY140:HQY227 HRC140:HRC227 HRG140:HRG227 HRK140:HRK227 HRO140:HRO227 HRS140:HRS227 HRW140:HRW227 HSA140:HSA227 HSE140:HSE227 HSI140:HSI227 HSM140:HSM227 HSQ140:HSQ227 HSU140:HSU227 HSY140:HSY227 HTC140:HTC227 HTG140:HTG227 HTK140:HTK227 HTO140:HTO227 HTS140:HTS227 HTW140:HTW227 HUA140:HUA227 HUE140:HUE227 HUI140:HUI227 HUM140:HUM227 HUQ140:HUQ227 HUU140:HUU227 HUY140:HUY227 HVC140:HVC227 HVG140:HVG227 HVK140:HVK227 HVO140:HVO227 HVS140:HVS227 HVW140:HVW227 HWA140:HWA227 HWE140:HWE227 HWI140:HWI227 HWM140:HWM227 HWQ140:HWQ227 HWU140:HWU227 HWY140:HWY227 HXC140:HXC227 HXG140:HXG227 HXK140:HXK227 HXO140:HXO227 HXS140:HXS227 HXW140:HXW227 HYA140:HYA227 HYE140:HYE227 HYI140:HYI227 HYM140:HYM227 HYQ140:HYQ227 HYU140:HYU227 HYY140:HYY227 HZC140:HZC227 HZG140:HZG227 HZK140:HZK227 HZO140:HZO227 HZS140:HZS227 HZW140:HZW227 IAA140:IAA227 IAE140:IAE227 IAI140:IAI227 IAM140:IAM227 IAQ140:IAQ227 IAU140:IAU227 IAY140:IAY227 IBC140:IBC227 IBG140:IBG227 IBK140:IBK227 IBO140:IBO227 IBS140:IBS227 IBW140:IBW227 ICA140:ICA227 ICE140:ICE227 ICI140:ICI227 ICM140:ICM227 ICQ140:ICQ227 ICU140:ICU227 ICY140:ICY227 IDC140:IDC227 IDG140:IDG227 IDK140:IDK227 IDO140:IDO227 IDS140:IDS227 IDW140:IDW227 IEA140:IEA227 IEE140:IEE227 IEI140:IEI227 IEM140:IEM227 IEQ140:IEQ227 IEU140:IEU227 IEY140:IEY227 IFC140:IFC227 IFG140:IFG227 IFK140:IFK227 IFO140:IFO227 IFS140:IFS227 IFW140:IFW227 IGA140:IGA227 IGE140:IGE227 IGI140:IGI227 IGM140:IGM227 IGQ140:IGQ227 IGU140:IGU227 IGY140:IGY227 IHC140:IHC227 IHG140:IHG227 IHK140:IHK227 IHO140:IHO227 IHS140:IHS227 IHW140:IHW227 IIA140:IIA227 IIE140:IIE227 III140:III227 IIM140:IIM227 IIQ140:IIQ227 IIU140:IIU227 IIY140:IIY227 IJC140:IJC227 IJG140:IJG227 IJK140:IJK227 IJO140:IJO227 IJS140:IJS227 IJW140:IJW227 IKA140:IKA227 IKE140:IKE227 IKI140:IKI227 IKM140:IKM227 IKQ140:IKQ227 IKU140:IKU227 IKY140:IKY227 ILC140:ILC227 ILG140:ILG227 ILK140:ILK227 ILO140:ILO227 ILS140:ILS227 ILW140:ILW227 IMA140:IMA227 IME140:IME227 IMI140:IMI227 IMM140:IMM227 IMQ140:IMQ227 IMU140:IMU227 IMY140:IMY227 INC140:INC227 ING140:ING227 INK140:INK227 INO140:INO227 INS140:INS227 INW140:INW227 IOA140:IOA227 IOE140:IOE227 IOI140:IOI227 IOM140:IOM227 IOQ140:IOQ227 IOU140:IOU227 IOY140:IOY227 IPC140:IPC227 IPG140:IPG227 IPK140:IPK227 IPO140:IPO227 IPS140:IPS227 IPW140:IPW227 IQA140:IQA227 IQE140:IQE227 IQI140:IQI227 IQM140:IQM227 IQQ140:IQQ227 IQU140:IQU227 IQY140:IQY227 IRC140:IRC227 IRG140:IRG227 IRK140:IRK227 IRO140:IRO227 IRS140:IRS227 IRW140:IRW227 ISA140:ISA227 ISE140:ISE227 ISI140:ISI227 ISM140:ISM227 ISQ140:ISQ227 ISU140:ISU227 ISY140:ISY227 ITC140:ITC227 ITG140:ITG227 ITK140:ITK227 ITO140:ITO227 ITS140:ITS227 ITW140:ITW227 IUA140:IUA227 IUE140:IUE227 IUI140:IUI227 IUM140:IUM227 IUQ140:IUQ227 IUU140:IUU227 IUY140:IUY227 IVC140:IVC227 IVG140:IVG227 IVK140:IVK227 IVO140:IVO227 IVS140:IVS227 IVW140:IVW227 IWA140:IWA227 IWE140:IWE227 IWI140:IWI227 IWM140:IWM227 IWQ140:IWQ227 IWU140:IWU227 IWY140:IWY227 IXC140:IXC227 IXG140:IXG227 IXK140:IXK227 IXO140:IXO227 IXS140:IXS227 IXW140:IXW227 IYA140:IYA227 IYE140:IYE227 IYI140:IYI227 IYM140:IYM227 IYQ140:IYQ227 IYU140:IYU227 IYY140:IYY227 IZC140:IZC227 IZG140:IZG227 IZK140:IZK227 IZO140:IZO227 IZS140:IZS227 IZW140:IZW227 JAA140:JAA227 JAE140:JAE227 JAI140:JAI227 JAM140:JAM227 JAQ140:JAQ227 JAU140:JAU227 JAY140:JAY227 JBC140:JBC227 JBG140:JBG227 JBK140:JBK227 JBO140:JBO227 JBS140:JBS227 JBW140:JBW227 JCA140:JCA227 JCE140:JCE227 JCI140:JCI227 JCM140:JCM227 JCQ140:JCQ227 JCU140:JCU227 JCY140:JCY227 JDC140:JDC227 JDG140:JDG227 JDK140:JDK227 JDO140:JDO227 JDS140:JDS227 JDW140:JDW227 JEA140:JEA227 JEE140:JEE227 JEI140:JEI227 JEM140:JEM227 JEQ140:JEQ227 JEU140:JEU227 JEY140:JEY227 JFC140:JFC227 JFG140:JFG227 JFK140:JFK227 JFO140:JFO227 JFS140:JFS227 JFW140:JFW227 JGA140:JGA227 JGE140:JGE227 JGI140:JGI227 JGM140:JGM227 JGQ140:JGQ227 JGU140:JGU227 JGY140:JGY227 JHC140:JHC227 JHG140:JHG227 JHK140:JHK227 JHO140:JHO227 JHS140:JHS227 JHW140:JHW227 JIA140:JIA227 JIE140:JIE227 JII140:JII227 JIM140:JIM227 JIQ140:JIQ227 JIU140:JIU227 JIY140:JIY227 JJC140:JJC227 JJG140:JJG227 JJK140:JJK227 JJO140:JJO227 JJS140:JJS227 JJW140:JJW227 JKA140:JKA227 JKE140:JKE227 JKI140:JKI227 JKM140:JKM227 JKQ140:JKQ227 JKU140:JKU227 JKY140:JKY227 JLC140:JLC227 JLG140:JLG227 JLK140:JLK227 JLO140:JLO227 JLS140:JLS227 JLW140:JLW227 JMA140:JMA227 JME140:JME227 JMI140:JMI227 JMM140:JMM227 JMQ140:JMQ227 JMU140:JMU227 JMY140:JMY227 JNC140:JNC227 JNG140:JNG227 JNK140:JNK227 JNO140:JNO227 JNS140:JNS227 JNW140:JNW227 JOA140:JOA227 JOE140:JOE227 JOI140:JOI227 JOM140:JOM227 JOQ140:JOQ227 JOU140:JOU227 JOY140:JOY227 JPC140:JPC227 JPG140:JPG227 JPK140:JPK227 JPO140:JPO227 JPS140:JPS227 JPW140:JPW227 JQA140:JQA227 JQE140:JQE227 JQI140:JQI227 JQM140:JQM227 JQQ140:JQQ227 JQU140:JQU227 JQY140:JQY227 JRC140:JRC227 JRG140:JRG227 JRK140:JRK227 JRO140:JRO227 JRS140:JRS227 JRW140:JRW227 JSA140:JSA227 JSE140:JSE227 JSI140:JSI227 JSM140:JSM227 JSQ140:JSQ227 JSU140:JSU227 JSY140:JSY227 JTC140:JTC227 JTG140:JTG227 JTK140:JTK227 JTO140:JTO227 JTS140:JTS227 JTW140:JTW227 JUA140:JUA227 JUE140:JUE227 JUI140:JUI227 JUM140:JUM227 JUQ140:JUQ227 JUU140:JUU227 JUY140:JUY227 JVC140:JVC227 JVG140:JVG227 JVK140:JVK227 JVO140:JVO227 JVS140:JVS227 JVW140:JVW227 JWA140:JWA227 JWE140:JWE227 JWI140:JWI227 JWM140:JWM227 JWQ140:JWQ227 JWU140:JWU227 JWY140:JWY227 JXC140:JXC227 JXG140:JXG227 JXK140:JXK227 JXO140:JXO227 JXS140:JXS227 JXW140:JXW227 JYA140:JYA227 JYE140:JYE227 JYI140:JYI227 JYM140:JYM227 JYQ140:JYQ227 JYU140:JYU227 JYY140:JYY227 JZC140:JZC227 JZG140:JZG227 JZK140:JZK227 JZO140:JZO227 JZS140:JZS227 JZW140:JZW227 KAA140:KAA227 KAE140:KAE227 KAI140:KAI227 KAM140:KAM227 KAQ140:KAQ227 KAU140:KAU227 KAY140:KAY227 KBC140:KBC227 KBG140:KBG227 KBK140:KBK227 KBO140:KBO227 KBS140:KBS227 KBW140:KBW227 KCA140:KCA227 KCE140:KCE227 KCI140:KCI227 KCM140:KCM227 KCQ140:KCQ227 KCU140:KCU227 KCY140:KCY227 KDC140:KDC227 KDG140:KDG227 KDK140:KDK227 KDO140:KDO227 KDS140:KDS227 KDW140:KDW227 KEA140:KEA227 KEE140:KEE227 KEI140:KEI227 KEM140:KEM227 KEQ140:KEQ227 KEU140:KEU227 KEY140:KEY227 KFC140:KFC227 KFG140:KFG227 KFK140:KFK227 KFO140:KFO227 KFS140:KFS227 KFW140:KFW227 KGA140:KGA227 KGE140:KGE227 KGI140:KGI227 KGM140:KGM227 KGQ140:KGQ227 KGU140:KGU227 KGY140:KGY227 KHC140:KHC227 KHG140:KHG227 KHK140:KHK227 KHO140:KHO227 KHS140:KHS227 KHW140:KHW227 KIA140:KIA227 KIE140:KIE227 KII140:KII227 KIM140:KIM227 KIQ140:KIQ227 KIU140:KIU227 KIY140:KIY227 KJC140:KJC227 KJG140:KJG227 KJK140:KJK227 KJO140:KJO227 KJS140:KJS227 KJW140:KJW227 KKA140:KKA227 KKE140:KKE227 KKI140:KKI227 KKM140:KKM227 KKQ140:KKQ227 KKU140:KKU227 KKY140:KKY227 KLC140:KLC227 KLG140:KLG227 KLK140:KLK227 KLO140:KLO227 KLS140:KLS227 KLW140:KLW227 KMA140:KMA227 KME140:KME227 KMI140:KMI227 KMM140:KMM227 KMQ140:KMQ227 KMU140:KMU227 KMY140:KMY227 KNC140:KNC227 KNG140:KNG227 KNK140:KNK227 KNO140:KNO227 KNS140:KNS227 KNW140:KNW227 KOA140:KOA227 KOE140:KOE227 KOI140:KOI227 KOM140:KOM227 KOQ140:KOQ227 KOU140:KOU227 KOY140:KOY227 KPC140:KPC227 KPG140:KPG227 KPK140:KPK227 KPO140:KPO227 KPS140:KPS227 KPW140:KPW227 KQA140:KQA227 KQE140:KQE227 KQI140:KQI227 KQM140:KQM227 KQQ140:KQQ227 KQU140:KQU227 KQY140:KQY227 KRC140:KRC227 KRG140:KRG227 KRK140:KRK227 KRO140:KRO227 KRS140:KRS227 KRW140:KRW227 KSA140:KSA227 KSE140:KSE227 KSI140:KSI227 KSM140:KSM227 KSQ140:KSQ227 KSU140:KSU227 KSY140:KSY227 KTC140:KTC227 KTG140:KTG227 KTK140:KTK227 KTO140:KTO227 KTS140:KTS227 KTW140:KTW227 KUA140:KUA227 KUE140:KUE227 KUI140:KUI227 KUM140:KUM227 KUQ140:KUQ227 KUU140:KUU227 KUY140:KUY227 KVC140:KVC227 KVG140:KVG227 KVK140:KVK227 KVO140:KVO227 KVS140:KVS227 KVW140:KVW227 KWA140:KWA227 KWE140:KWE227 KWI140:KWI227 KWM140:KWM227 KWQ140:KWQ227 KWU140:KWU227 KWY140:KWY227 KXC140:KXC227 KXG140:KXG227 KXK140:KXK227 KXO140:KXO227 KXS140:KXS227 KXW140:KXW227 KYA140:KYA227 KYE140:KYE227 KYI140:KYI227 KYM140:KYM227 KYQ140:KYQ227 KYU140:KYU227 KYY140:KYY227 KZC140:KZC227 KZG140:KZG227 KZK140:KZK227 KZO140:KZO227 KZS140:KZS227 KZW140:KZW227 LAA140:LAA227 LAE140:LAE227 LAI140:LAI227 LAM140:LAM227 LAQ140:LAQ227 LAU140:LAU227 LAY140:LAY227 LBC140:LBC227 LBG140:LBG227 LBK140:LBK227 LBO140:LBO227 LBS140:LBS227 LBW140:LBW227 LCA140:LCA227 LCE140:LCE227 LCI140:LCI227 LCM140:LCM227 LCQ140:LCQ227 LCU140:LCU227 LCY140:LCY227 LDC140:LDC227 LDG140:LDG227 LDK140:LDK227 LDO140:LDO227 LDS140:LDS227 LDW140:LDW227 LEA140:LEA227 LEE140:LEE227 LEI140:LEI227 LEM140:LEM227 LEQ140:LEQ227 LEU140:LEU227 LEY140:LEY227 LFC140:LFC227 LFG140:LFG227 LFK140:LFK227 LFO140:LFO227 LFS140:LFS227 LFW140:LFW227 LGA140:LGA227 LGE140:LGE227 LGI140:LGI227 LGM140:LGM227 LGQ140:LGQ227 LGU140:LGU227 LGY140:LGY227 LHC140:LHC227 LHG140:LHG227 LHK140:LHK227 LHO140:LHO227 LHS140:LHS227 LHW140:LHW227 LIA140:LIA227 LIE140:LIE227 LII140:LII227 LIM140:LIM227 LIQ140:LIQ227 LIU140:LIU227 LIY140:LIY227 LJC140:LJC227 LJG140:LJG227 LJK140:LJK227 LJO140:LJO227 LJS140:LJS227 LJW140:LJW227 LKA140:LKA227 LKE140:LKE227 LKI140:LKI227 LKM140:LKM227 LKQ140:LKQ227 LKU140:LKU227 LKY140:LKY227 LLC140:LLC227 LLG140:LLG227 LLK140:LLK227 LLO140:LLO227 LLS140:LLS227 LLW140:LLW227 LMA140:LMA227 LME140:LME227 LMI140:LMI227 LMM140:LMM227 LMQ140:LMQ227 LMU140:LMU227 LMY140:LMY227 LNC140:LNC227 LNG140:LNG227 LNK140:LNK227 LNO140:LNO227 LNS140:LNS227 LNW140:LNW227 LOA140:LOA227 LOE140:LOE227 LOI140:LOI227 LOM140:LOM227 LOQ140:LOQ227 LOU140:LOU227 LOY140:LOY227 LPC140:LPC227 LPG140:LPG227 LPK140:LPK227 LPO140:LPO227 LPS140:LPS227 LPW140:LPW227 LQA140:LQA227 LQE140:LQE227 LQI140:LQI227 LQM140:LQM227 LQQ140:LQQ227 LQU140:LQU227 LQY140:LQY227 LRC140:LRC227 LRG140:LRG227 LRK140:LRK227 LRO140:LRO227 LRS140:LRS227 LRW140:LRW227 LSA140:LSA227 LSE140:LSE227 LSI140:LSI227 LSM140:LSM227 LSQ140:LSQ227 LSU140:LSU227 LSY140:LSY227 LTC140:LTC227 LTG140:LTG227 LTK140:LTK227 LTO140:LTO227 LTS140:LTS227 LTW140:LTW227 LUA140:LUA227 LUE140:LUE227 LUI140:LUI227 LUM140:LUM227 LUQ140:LUQ227 LUU140:LUU227 LUY140:LUY227 LVC140:LVC227 LVG140:LVG227 LVK140:LVK227 LVO140:LVO227 LVS140:LVS227 LVW140:LVW227 LWA140:LWA227 LWE140:LWE227 LWI140:LWI227 LWM140:LWM227 LWQ140:LWQ227 LWU140:LWU227 LWY140:LWY227 LXC140:LXC227 LXG140:LXG227 LXK140:LXK227 LXO140:LXO227 LXS140:LXS227 LXW140:LXW227 LYA140:LYA227 LYE140:LYE227 LYI140:LYI227 LYM140:LYM227 LYQ140:LYQ227 LYU140:LYU227 LYY140:LYY227 LZC140:LZC227 LZG140:LZG227 LZK140:LZK227 LZO140:LZO227 LZS140:LZS227 LZW140:LZW227 MAA140:MAA227 MAE140:MAE227 MAI140:MAI227 MAM140:MAM227 MAQ140:MAQ227 MAU140:MAU227 MAY140:MAY227 MBC140:MBC227 MBG140:MBG227 MBK140:MBK227 MBO140:MBO227 MBS140:MBS227 MBW140:MBW227 MCA140:MCA227 MCE140:MCE227 MCI140:MCI227 MCM140:MCM227 MCQ140:MCQ227 MCU140:MCU227 MCY140:MCY227 MDC140:MDC227 MDG140:MDG227 MDK140:MDK227 MDO140:MDO227 MDS140:MDS227 MDW140:MDW227 MEA140:MEA227 MEE140:MEE227 MEI140:MEI227 MEM140:MEM227 MEQ140:MEQ227 MEU140:MEU227 MEY140:MEY227 MFC140:MFC227 MFG140:MFG227 MFK140:MFK227 MFO140:MFO227 MFS140:MFS227 MFW140:MFW227 MGA140:MGA227 MGE140:MGE227 MGI140:MGI227 MGM140:MGM227 MGQ140:MGQ227 MGU140:MGU227 MGY140:MGY227 MHC140:MHC227 MHG140:MHG227 MHK140:MHK227 MHO140:MHO227 MHS140:MHS227 MHW140:MHW227 MIA140:MIA227 MIE140:MIE227 MII140:MII227 MIM140:MIM227 MIQ140:MIQ227 MIU140:MIU227 MIY140:MIY227 MJC140:MJC227 MJG140:MJG227 MJK140:MJK227 MJO140:MJO227 MJS140:MJS227 MJW140:MJW227 MKA140:MKA227 MKE140:MKE227 MKI140:MKI227 MKM140:MKM227 MKQ140:MKQ227 MKU140:MKU227 MKY140:MKY227 MLC140:MLC227 MLG140:MLG227 MLK140:MLK227 MLO140:MLO227 MLS140:MLS227 MLW140:MLW227 MMA140:MMA227 MME140:MME227 MMI140:MMI227 MMM140:MMM227 MMQ140:MMQ227 MMU140:MMU227 MMY140:MMY227 MNC140:MNC227 MNG140:MNG227 MNK140:MNK227 MNO140:MNO227 MNS140:MNS227 MNW140:MNW227 MOA140:MOA227 MOE140:MOE227 MOI140:MOI227 MOM140:MOM227 MOQ140:MOQ227 MOU140:MOU227 MOY140:MOY227 MPC140:MPC227 MPG140:MPG227 MPK140:MPK227 MPO140:MPO227 MPS140:MPS227 MPW140:MPW227 MQA140:MQA227 MQE140:MQE227 MQI140:MQI227 MQM140:MQM227 MQQ140:MQQ227 MQU140:MQU227 MQY140:MQY227 MRC140:MRC227 MRG140:MRG227 MRK140:MRK227 MRO140:MRO227 MRS140:MRS227 MRW140:MRW227 MSA140:MSA227 MSE140:MSE227 MSI140:MSI227 MSM140:MSM227 MSQ140:MSQ227 MSU140:MSU227 MSY140:MSY227 MTC140:MTC227 MTG140:MTG227 MTK140:MTK227 MTO140:MTO227 MTS140:MTS227 MTW140:MTW227 MUA140:MUA227 MUE140:MUE227 MUI140:MUI227 MUM140:MUM227 MUQ140:MUQ227 MUU140:MUU227 MUY140:MUY227 MVC140:MVC227 MVG140:MVG227 MVK140:MVK227 MVO140:MVO227 MVS140:MVS227 MVW140:MVW227 MWA140:MWA227 MWE140:MWE227 MWI140:MWI227 MWM140:MWM227 MWQ140:MWQ227 MWU140:MWU227 MWY140:MWY227 MXC140:MXC227 MXG140:MXG227 MXK140:MXK227 MXO140:MXO227 MXS140:MXS227 MXW140:MXW227 MYA140:MYA227 MYE140:MYE227 MYI140:MYI227 MYM140:MYM227 MYQ140:MYQ227 MYU140:MYU227 MYY140:MYY227 MZC140:MZC227 MZG140:MZG227 MZK140:MZK227 MZO140:MZO227 MZS140:MZS227 MZW140:MZW227 NAA140:NAA227 NAE140:NAE227 NAI140:NAI227 NAM140:NAM227 NAQ140:NAQ227 NAU140:NAU227 NAY140:NAY227 NBC140:NBC227 NBG140:NBG227 NBK140:NBK227 NBO140:NBO227 NBS140:NBS227 NBW140:NBW227 NCA140:NCA227 NCE140:NCE227 NCI140:NCI227 NCM140:NCM227 NCQ140:NCQ227 NCU140:NCU227 NCY140:NCY227 NDC140:NDC227 NDG140:NDG227 NDK140:NDK227 NDO140:NDO227 NDS140:NDS227 NDW140:NDW227 NEA140:NEA227 NEE140:NEE227 NEI140:NEI227 NEM140:NEM227 NEQ140:NEQ227 NEU140:NEU227 NEY140:NEY227 NFC140:NFC227 NFG140:NFG227 NFK140:NFK227 NFO140:NFO227 NFS140:NFS227 NFW140:NFW227 NGA140:NGA227 NGE140:NGE227 NGI140:NGI227 NGM140:NGM227 NGQ140:NGQ227 NGU140:NGU227 NGY140:NGY227 NHC140:NHC227 NHG140:NHG227 NHK140:NHK227 NHO140:NHO227 NHS140:NHS227 NHW140:NHW227 NIA140:NIA227 NIE140:NIE227 NII140:NII227 NIM140:NIM227 NIQ140:NIQ227 NIU140:NIU227 NIY140:NIY227 NJC140:NJC227 NJG140:NJG227 NJK140:NJK227 NJO140:NJO227 NJS140:NJS227 NJW140:NJW227 NKA140:NKA227 NKE140:NKE227 NKI140:NKI227 NKM140:NKM227 NKQ140:NKQ227 NKU140:NKU227 NKY140:NKY227 NLC140:NLC227 NLG140:NLG227 NLK140:NLK227 NLO140:NLO227 NLS140:NLS227 NLW140:NLW227 NMA140:NMA227 NME140:NME227 NMI140:NMI227 NMM140:NMM227 NMQ140:NMQ227 NMU140:NMU227 NMY140:NMY227 NNC140:NNC227 NNG140:NNG227 NNK140:NNK227 NNO140:NNO227 NNS140:NNS227 NNW140:NNW227 NOA140:NOA227 NOE140:NOE227 NOI140:NOI227 NOM140:NOM227 NOQ140:NOQ227 NOU140:NOU227 NOY140:NOY227 NPC140:NPC227 NPG140:NPG227 NPK140:NPK227 NPO140:NPO227 NPS140:NPS227 NPW140:NPW227 NQA140:NQA227 NQE140:NQE227 NQI140:NQI227 NQM140:NQM227 NQQ140:NQQ227 NQU140:NQU227 NQY140:NQY227 NRC140:NRC227 NRG140:NRG227 NRK140:NRK227 NRO140:NRO227 NRS140:NRS227 NRW140:NRW227 NSA140:NSA227 NSE140:NSE227 NSI140:NSI227 NSM140:NSM227 NSQ140:NSQ227 NSU140:NSU227 NSY140:NSY227 NTC140:NTC227 NTG140:NTG227 NTK140:NTK227 NTO140:NTO227 NTS140:NTS227 NTW140:NTW227 NUA140:NUA227 NUE140:NUE227 NUI140:NUI227 NUM140:NUM227 NUQ140:NUQ227 NUU140:NUU227 NUY140:NUY227 NVC140:NVC227 NVG140:NVG227 NVK140:NVK227 NVO140:NVO227 NVS140:NVS227 NVW140:NVW227 NWA140:NWA227 NWE140:NWE227 NWI140:NWI227 NWM140:NWM227 NWQ140:NWQ227 NWU140:NWU227 NWY140:NWY227 NXC140:NXC227 NXG140:NXG227 NXK140:NXK227 NXO140:NXO227 NXS140:NXS227 NXW140:NXW227 NYA140:NYA227 NYE140:NYE227 NYI140:NYI227 NYM140:NYM227 NYQ140:NYQ227 NYU140:NYU227 NYY140:NYY227 NZC140:NZC227 NZG140:NZG227 NZK140:NZK227 NZO140:NZO227 NZS140:NZS227 NZW140:NZW227 OAA140:OAA227 OAE140:OAE227 OAI140:OAI227 OAM140:OAM227 OAQ140:OAQ227 OAU140:OAU227 OAY140:OAY227 OBC140:OBC227 OBG140:OBG227 OBK140:OBK227 OBO140:OBO227 OBS140:OBS227 OBW140:OBW227 OCA140:OCA227 OCE140:OCE227 OCI140:OCI227 OCM140:OCM227 OCQ140:OCQ227 OCU140:OCU227 OCY140:OCY227 ODC140:ODC227 ODG140:ODG227 ODK140:ODK227 ODO140:ODO227 ODS140:ODS227 ODW140:ODW227 OEA140:OEA227 OEE140:OEE227 OEI140:OEI227 OEM140:OEM227 OEQ140:OEQ227 OEU140:OEU227 OEY140:OEY227 OFC140:OFC227 OFG140:OFG227 OFK140:OFK227 OFO140:OFO227 OFS140:OFS227 OFW140:OFW227 OGA140:OGA227 OGE140:OGE227 OGI140:OGI227 OGM140:OGM227 OGQ140:OGQ227 OGU140:OGU227 OGY140:OGY227 OHC140:OHC227 OHG140:OHG227 OHK140:OHK227 OHO140:OHO227 OHS140:OHS227 OHW140:OHW227 OIA140:OIA227 OIE140:OIE227 OII140:OII227 OIM140:OIM227 OIQ140:OIQ227 OIU140:OIU227 OIY140:OIY227 OJC140:OJC227 OJG140:OJG227 OJK140:OJK227 OJO140:OJO227 OJS140:OJS227 OJW140:OJW227 OKA140:OKA227 OKE140:OKE227 OKI140:OKI227 OKM140:OKM227 OKQ140:OKQ227 OKU140:OKU227 OKY140:OKY227 OLC140:OLC227 OLG140:OLG227 OLK140:OLK227 OLO140:OLO227 OLS140:OLS227 OLW140:OLW227 OMA140:OMA227 OME140:OME227 OMI140:OMI227 OMM140:OMM227 OMQ140:OMQ227 OMU140:OMU227 OMY140:OMY227 ONC140:ONC227 ONG140:ONG227 ONK140:ONK227 ONO140:ONO227 ONS140:ONS227 ONW140:ONW227 OOA140:OOA227 OOE140:OOE227 OOI140:OOI227 OOM140:OOM227 OOQ140:OOQ227 OOU140:OOU227 OOY140:OOY227 OPC140:OPC227 OPG140:OPG227 OPK140:OPK227 OPO140:OPO227 OPS140:OPS227 OPW140:OPW227 OQA140:OQA227 OQE140:OQE227 OQI140:OQI227 OQM140:OQM227 OQQ140:OQQ227 OQU140:OQU227 OQY140:OQY227 ORC140:ORC227 ORG140:ORG227 ORK140:ORK227 ORO140:ORO227 ORS140:ORS227 ORW140:ORW227 OSA140:OSA227 OSE140:OSE227 OSI140:OSI227 OSM140:OSM227 OSQ140:OSQ227 OSU140:OSU227 OSY140:OSY227 OTC140:OTC227 OTG140:OTG227 OTK140:OTK227 OTO140:OTO227 OTS140:OTS227 OTW140:OTW227 OUA140:OUA227 OUE140:OUE227 OUI140:OUI227 OUM140:OUM227 OUQ140:OUQ227 OUU140:OUU227 OUY140:OUY227 OVC140:OVC227 OVG140:OVG227 OVK140:OVK227 OVO140:OVO227 OVS140:OVS227 OVW140:OVW227 OWA140:OWA227 OWE140:OWE227 OWI140:OWI227 OWM140:OWM227 OWQ140:OWQ227 OWU140:OWU227 OWY140:OWY227 OXC140:OXC227 OXG140:OXG227 OXK140:OXK227 OXO140:OXO227 OXS140:OXS227 OXW140:OXW227 OYA140:OYA227 OYE140:OYE227 OYI140:OYI227 OYM140:OYM227 OYQ140:OYQ227 OYU140:OYU227 OYY140:OYY227 OZC140:OZC227 OZG140:OZG227 OZK140:OZK227 OZO140:OZO227 OZS140:OZS227 OZW140:OZW227 PAA140:PAA227 PAE140:PAE227 PAI140:PAI227 PAM140:PAM227 PAQ140:PAQ227 PAU140:PAU227 PAY140:PAY227 PBC140:PBC227 PBG140:PBG227 PBK140:PBK227 PBO140:PBO227 PBS140:PBS227 PBW140:PBW227 PCA140:PCA227 PCE140:PCE227 PCI140:PCI227 PCM140:PCM227 PCQ140:PCQ227 PCU140:PCU227 PCY140:PCY227 PDC140:PDC227 PDG140:PDG227 PDK140:PDK227 PDO140:PDO227 PDS140:PDS227 PDW140:PDW227 PEA140:PEA227 PEE140:PEE227 PEI140:PEI227 PEM140:PEM227 PEQ140:PEQ227 PEU140:PEU227 PEY140:PEY227 PFC140:PFC227 PFG140:PFG227 PFK140:PFK227 PFO140:PFO227 PFS140:PFS227 PFW140:PFW227 PGA140:PGA227 PGE140:PGE227 PGI140:PGI227 PGM140:PGM227 PGQ140:PGQ227 PGU140:PGU227 PGY140:PGY227 PHC140:PHC227 PHG140:PHG227 PHK140:PHK227 PHO140:PHO227 PHS140:PHS227 PHW140:PHW227 PIA140:PIA227 PIE140:PIE227 PII140:PII227 PIM140:PIM227 PIQ140:PIQ227 PIU140:PIU227 PIY140:PIY227 PJC140:PJC227 PJG140:PJG227 PJK140:PJK227 PJO140:PJO227 PJS140:PJS227 PJW140:PJW227 PKA140:PKA227 PKE140:PKE227 PKI140:PKI227 PKM140:PKM227 PKQ140:PKQ227 PKU140:PKU227 PKY140:PKY227 PLC140:PLC227 PLG140:PLG227 PLK140:PLK227 PLO140:PLO227 PLS140:PLS227 PLW140:PLW227 PMA140:PMA227 PME140:PME227 PMI140:PMI227 PMM140:PMM227 PMQ140:PMQ227 PMU140:PMU227 PMY140:PMY227 PNC140:PNC227 PNG140:PNG227 PNK140:PNK227 PNO140:PNO227 PNS140:PNS227 PNW140:PNW227 POA140:POA227 POE140:POE227 POI140:POI227 POM140:POM227 POQ140:POQ227 POU140:POU227 POY140:POY227 PPC140:PPC227 PPG140:PPG227 PPK140:PPK227 PPO140:PPO227 PPS140:PPS227 PPW140:PPW227 PQA140:PQA227 PQE140:PQE227 PQI140:PQI227 PQM140:PQM227 PQQ140:PQQ227 PQU140:PQU227 PQY140:PQY227 PRC140:PRC227 PRG140:PRG227 PRK140:PRK227 PRO140:PRO227 PRS140:PRS227 PRW140:PRW227 PSA140:PSA227 PSE140:PSE227 PSI140:PSI227 PSM140:PSM227 PSQ140:PSQ227 PSU140:PSU227 PSY140:PSY227 PTC140:PTC227 PTG140:PTG227 PTK140:PTK227 PTO140:PTO227 PTS140:PTS227 PTW140:PTW227 PUA140:PUA227 PUE140:PUE227 PUI140:PUI227 PUM140:PUM227 PUQ140:PUQ227 PUU140:PUU227 PUY140:PUY227 PVC140:PVC227 PVG140:PVG227 PVK140:PVK227 PVO140:PVO227 PVS140:PVS227 PVW140:PVW227 PWA140:PWA227 PWE140:PWE227 PWI140:PWI227 PWM140:PWM227 PWQ140:PWQ227 PWU140:PWU227 PWY140:PWY227 PXC140:PXC227 PXG140:PXG227 PXK140:PXK227 PXO140:PXO227 PXS140:PXS227 PXW140:PXW227 PYA140:PYA227 PYE140:PYE227 PYI140:PYI227 PYM140:PYM227 PYQ140:PYQ227 PYU140:PYU227 PYY140:PYY227 PZC140:PZC227 PZG140:PZG227 PZK140:PZK227 PZO140:PZO227 PZS140:PZS227 PZW140:PZW227 QAA140:QAA227 QAE140:QAE227 QAI140:QAI227 QAM140:QAM227 QAQ140:QAQ227 QAU140:QAU227 QAY140:QAY227 QBC140:QBC227 QBG140:QBG227 QBK140:QBK227 QBO140:QBO227 QBS140:QBS227 QBW140:QBW227 QCA140:QCA227 QCE140:QCE227 QCI140:QCI227 QCM140:QCM227 QCQ140:QCQ227 QCU140:QCU227 QCY140:QCY227 QDC140:QDC227 QDG140:QDG227 QDK140:QDK227 QDO140:QDO227 QDS140:QDS227 QDW140:QDW227 QEA140:QEA227 QEE140:QEE227 QEI140:QEI227 QEM140:QEM227 QEQ140:QEQ227 QEU140:QEU227 QEY140:QEY227 QFC140:QFC227 QFG140:QFG227 QFK140:QFK227 QFO140:QFO227 QFS140:QFS227 QFW140:QFW227 QGA140:QGA227 QGE140:QGE227 QGI140:QGI227 QGM140:QGM227 QGQ140:QGQ227 QGU140:QGU227 QGY140:QGY227 QHC140:QHC227 QHG140:QHG227 QHK140:QHK227 QHO140:QHO227 QHS140:QHS227 QHW140:QHW227 QIA140:QIA227 QIE140:QIE227 QII140:QII227 QIM140:QIM227 QIQ140:QIQ227 QIU140:QIU227 QIY140:QIY227 QJC140:QJC227 QJG140:QJG227 QJK140:QJK227 QJO140:QJO227 QJS140:QJS227 QJW140:QJW227 QKA140:QKA227 QKE140:QKE227 QKI140:QKI227 QKM140:QKM227 QKQ140:QKQ227 QKU140:QKU227 QKY140:QKY227 QLC140:QLC227 QLG140:QLG227 QLK140:QLK227 QLO140:QLO227 QLS140:QLS227 QLW140:QLW227 QMA140:QMA227 QME140:QME227 QMI140:QMI227 QMM140:QMM227 QMQ140:QMQ227 QMU140:QMU227 QMY140:QMY227 QNC140:QNC227 QNG140:QNG227 QNK140:QNK227 QNO140:QNO227 QNS140:QNS227 QNW140:QNW227 QOA140:QOA227 QOE140:QOE227 QOI140:QOI227 QOM140:QOM227 QOQ140:QOQ227 QOU140:QOU227 QOY140:QOY227 QPC140:QPC227 QPG140:QPG227 QPK140:QPK227 QPO140:QPO227 QPS140:QPS227 QPW140:QPW227 QQA140:QQA227 QQE140:QQE227 QQI140:QQI227 QQM140:QQM227 QQQ140:QQQ227 QQU140:QQU227 QQY140:QQY227 QRC140:QRC227 QRG140:QRG227 QRK140:QRK227 QRO140:QRO227 QRS140:QRS227 QRW140:QRW227 QSA140:QSA227 QSE140:QSE227 QSI140:QSI227 QSM140:QSM227 QSQ140:QSQ227 QSU140:QSU227 QSY140:QSY227 QTC140:QTC227 QTG140:QTG227 QTK140:QTK227 QTO140:QTO227 QTS140:QTS227 QTW140:QTW227 QUA140:QUA227 QUE140:QUE227 QUI140:QUI227 QUM140:QUM227 QUQ140:QUQ227 QUU140:QUU227 QUY140:QUY227 QVC140:QVC227 QVG140:QVG227 QVK140:QVK227 QVO140:QVO227 QVS140:QVS227 QVW140:QVW227 QWA140:QWA227 QWE140:QWE227 QWI140:QWI227 QWM140:QWM227 QWQ140:QWQ227 QWU140:QWU227 QWY140:QWY227 QXC140:QXC227 QXG140:QXG227 QXK140:QXK227 QXO140:QXO227 QXS140:QXS227 QXW140:QXW227 QYA140:QYA227 QYE140:QYE227 QYI140:QYI227 QYM140:QYM227 QYQ140:QYQ227 QYU140:QYU227 QYY140:QYY227 QZC140:QZC227 QZG140:QZG227 QZK140:QZK227 QZO140:QZO227 QZS140:QZS227 QZW140:QZW227 RAA140:RAA227 RAE140:RAE227 RAI140:RAI227 RAM140:RAM227 RAQ140:RAQ227 RAU140:RAU227 RAY140:RAY227 RBC140:RBC227 RBG140:RBG227 RBK140:RBK227 RBO140:RBO227 RBS140:RBS227 RBW140:RBW227 RCA140:RCA227 RCE140:RCE227 RCI140:RCI227 RCM140:RCM227 RCQ140:RCQ227 RCU140:RCU227 RCY140:RCY227 RDC140:RDC227 RDG140:RDG227 RDK140:RDK227 RDO140:RDO227 RDS140:RDS227 RDW140:RDW227 REA140:REA227 REE140:REE227 REI140:REI227 REM140:REM227 REQ140:REQ227 REU140:REU227 REY140:REY227 RFC140:RFC227 RFG140:RFG227 RFK140:RFK227 RFO140:RFO227 RFS140:RFS227 RFW140:RFW227 RGA140:RGA227 RGE140:RGE227 RGI140:RGI227 RGM140:RGM227 RGQ140:RGQ227 RGU140:RGU227 RGY140:RGY227 RHC140:RHC227 RHG140:RHG227 RHK140:RHK227 RHO140:RHO227 RHS140:RHS227 RHW140:RHW227 RIA140:RIA227 RIE140:RIE227 RII140:RII227 RIM140:RIM227 RIQ140:RIQ227 RIU140:RIU227 RIY140:RIY227 RJC140:RJC227 RJG140:RJG227 RJK140:RJK227 RJO140:RJO227 RJS140:RJS227 RJW140:RJW227 RKA140:RKA227 RKE140:RKE227 RKI140:RKI227 RKM140:RKM227 RKQ140:RKQ227 RKU140:RKU227 RKY140:RKY227 RLC140:RLC227 RLG140:RLG227 RLK140:RLK227 RLO140:RLO227 RLS140:RLS227 RLW140:RLW227 RMA140:RMA227 RME140:RME227 RMI140:RMI227 RMM140:RMM227 RMQ140:RMQ227 RMU140:RMU227 RMY140:RMY227 RNC140:RNC227 RNG140:RNG227 RNK140:RNK227 RNO140:RNO227 RNS140:RNS227 RNW140:RNW227 ROA140:ROA227 ROE140:ROE227 ROI140:ROI227 ROM140:ROM227 ROQ140:ROQ227 ROU140:ROU227 ROY140:ROY227 RPC140:RPC227 RPG140:RPG227 RPK140:RPK227 RPO140:RPO227 RPS140:RPS227 RPW140:RPW227 RQA140:RQA227 RQE140:RQE227 RQI140:RQI227 RQM140:RQM227 RQQ140:RQQ227 RQU140:RQU227 RQY140:RQY227 RRC140:RRC227 RRG140:RRG227 RRK140:RRK227 RRO140:RRO227 RRS140:RRS227 RRW140:RRW227 RSA140:RSA227 RSE140:RSE227 RSI140:RSI227 RSM140:RSM227 RSQ140:RSQ227 RSU140:RSU227 RSY140:RSY227 RTC140:RTC227 RTG140:RTG227 RTK140:RTK227 RTO140:RTO227 RTS140:RTS227 RTW140:RTW227 RUA140:RUA227 RUE140:RUE227 RUI140:RUI227 RUM140:RUM227 RUQ140:RUQ227 RUU140:RUU227 RUY140:RUY227 RVC140:RVC227 RVG140:RVG227 RVK140:RVK227 RVO140:RVO227 RVS140:RVS227 RVW140:RVW227 RWA140:RWA227 RWE140:RWE227 RWI140:RWI227 RWM140:RWM227 RWQ140:RWQ227 RWU140:RWU227 RWY140:RWY227 RXC140:RXC227 RXG140:RXG227 RXK140:RXK227 RXO140:RXO227 RXS140:RXS227 RXW140:RXW227 RYA140:RYA227 RYE140:RYE227 RYI140:RYI227 RYM140:RYM227 RYQ140:RYQ227 RYU140:RYU227 RYY140:RYY227 RZC140:RZC227 RZG140:RZG227 RZK140:RZK227 RZO140:RZO227 RZS140:RZS227 RZW140:RZW227 SAA140:SAA227 SAE140:SAE227 SAI140:SAI227 SAM140:SAM227 SAQ140:SAQ227 SAU140:SAU227 SAY140:SAY227 SBC140:SBC227 SBG140:SBG227 SBK140:SBK227 SBO140:SBO227 SBS140:SBS227 SBW140:SBW227 SCA140:SCA227 SCE140:SCE227 SCI140:SCI227 SCM140:SCM227 SCQ140:SCQ227 SCU140:SCU227 SCY140:SCY227 SDC140:SDC227 SDG140:SDG227 SDK140:SDK227 SDO140:SDO227 SDS140:SDS227 SDW140:SDW227 SEA140:SEA227 SEE140:SEE227 SEI140:SEI227 SEM140:SEM227 SEQ140:SEQ227 SEU140:SEU227 SEY140:SEY227 SFC140:SFC227 SFG140:SFG227 SFK140:SFK227 SFO140:SFO227 SFS140:SFS227 SFW140:SFW227 SGA140:SGA227 SGE140:SGE227 SGI140:SGI227 SGM140:SGM227 SGQ140:SGQ227 SGU140:SGU227 SGY140:SGY227 SHC140:SHC227 SHG140:SHG227 SHK140:SHK227 SHO140:SHO227 SHS140:SHS227 SHW140:SHW227 SIA140:SIA227 SIE140:SIE227 SII140:SII227 SIM140:SIM227 SIQ140:SIQ227 SIU140:SIU227 SIY140:SIY227 SJC140:SJC227 SJG140:SJG227 SJK140:SJK227 SJO140:SJO227 SJS140:SJS227 SJW140:SJW227 SKA140:SKA227 SKE140:SKE227 SKI140:SKI227 SKM140:SKM227 SKQ140:SKQ227 SKU140:SKU227 SKY140:SKY227 SLC140:SLC227 SLG140:SLG227 SLK140:SLK227 SLO140:SLO227 SLS140:SLS227 SLW140:SLW227 SMA140:SMA227 SME140:SME227 SMI140:SMI227 SMM140:SMM227 SMQ140:SMQ227 SMU140:SMU227 SMY140:SMY227 SNC140:SNC227 SNG140:SNG227 SNK140:SNK227 SNO140:SNO227 SNS140:SNS227 SNW140:SNW227 SOA140:SOA227 SOE140:SOE227 SOI140:SOI227 SOM140:SOM227 SOQ140:SOQ227 SOU140:SOU227 SOY140:SOY227 SPC140:SPC227 SPG140:SPG227 SPK140:SPK227 SPO140:SPO227 SPS140:SPS227 SPW140:SPW227 SQA140:SQA227 SQE140:SQE227 SQI140:SQI227 SQM140:SQM227 SQQ140:SQQ227 SQU140:SQU227 SQY140:SQY227 SRC140:SRC227 SRG140:SRG227 SRK140:SRK227 SRO140:SRO227 SRS140:SRS227 SRW140:SRW227 SSA140:SSA227 SSE140:SSE227 SSI140:SSI227 SSM140:SSM227 SSQ140:SSQ227 SSU140:SSU227 SSY140:SSY227 STC140:STC227 STG140:STG227 STK140:STK227 STO140:STO227 STS140:STS227 STW140:STW227 SUA140:SUA227 SUE140:SUE227 SUI140:SUI227 SUM140:SUM227 SUQ140:SUQ227 SUU140:SUU227 SUY140:SUY227 SVC140:SVC227 SVG140:SVG227 SVK140:SVK227 SVO140:SVO227 SVS140:SVS227 SVW140:SVW227 SWA140:SWA227 SWE140:SWE227 SWI140:SWI227 SWM140:SWM227 SWQ140:SWQ227 SWU140:SWU227 SWY140:SWY227 SXC140:SXC227 SXG140:SXG227 SXK140:SXK227 SXO140:SXO227 SXS140:SXS227 SXW140:SXW227 SYA140:SYA227 SYE140:SYE227 SYI140:SYI227 SYM140:SYM227 SYQ140:SYQ227 SYU140:SYU227 SYY140:SYY227 SZC140:SZC227 SZG140:SZG227 SZK140:SZK227 SZO140:SZO227 SZS140:SZS227 SZW140:SZW227 TAA140:TAA227 TAE140:TAE227 TAI140:TAI227 TAM140:TAM227 TAQ140:TAQ227 TAU140:TAU227 TAY140:TAY227 TBC140:TBC227 TBG140:TBG227 TBK140:TBK227 TBO140:TBO227 TBS140:TBS227 TBW140:TBW227 TCA140:TCA227 TCE140:TCE227 TCI140:TCI227 TCM140:TCM227 TCQ140:TCQ227 TCU140:TCU227 TCY140:TCY227 TDC140:TDC227 TDG140:TDG227 TDK140:TDK227 TDO140:TDO227 TDS140:TDS227 TDW140:TDW227 TEA140:TEA227 TEE140:TEE227 TEI140:TEI227 TEM140:TEM227 TEQ140:TEQ227 TEU140:TEU227 TEY140:TEY227 TFC140:TFC227 TFG140:TFG227 TFK140:TFK227 TFO140:TFO227 TFS140:TFS227 TFW140:TFW227 TGA140:TGA227 TGE140:TGE227 TGI140:TGI227 TGM140:TGM227 TGQ140:TGQ227 TGU140:TGU227 TGY140:TGY227 THC140:THC227 THG140:THG227 THK140:THK227 THO140:THO227 THS140:THS227 THW140:THW227 TIA140:TIA227 TIE140:TIE227 TII140:TII227 TIM140:TIM227 TIQ140:TIQ227 TIU140:TIU227 TIY140:TIY227 TJC140:TJC227 TJG140:TJG227 TJK140:TJK227 TJO140:TJO227 TJS140:TJS227 TJW140:TJW227 TKA140:TKA227 TKE140:TKE227 TKI140:TKI227 TKM140:TKM227 TKQ140:TKQ227 TKU140:TKU227 TKY140:TKY227 TLC140:TLC227 TLG140:TLG227 TLK140:TLK227 TLO140:TLO227 TLS140:TLS227 TLW140:TLW227 TMA140:TMA227 TME140:TME227 TMI140:TMI227 TMM140:TMM227 TMQ140:TMQ227 TMU140:TMU227 TMY140:TMY227 TNC140:TNC227 TNG140:TNG227 TNK140:TNK227 TNO140:TNO227 TNS140:TNS227 TNW140:TNW227 TOA140:TOA227 TOE140:TOE227 TOI140:TOI227 TOM140:TOM227 TOQ140:TOQ227 TOU140:TOU227 TOY140:TOY227 TPC140:TPC227 TPG140:TPG227 TPK140:TPK227 TPO140:TPO227 TPS140:TPS227 TPW140:TPW227 TQA140:TQA227 TQE140:TQE227 TQI140:TQI227 TQM140:TQM227 TQQ140:TQQ227 TQU140:TQU227 TQY140:TQY227 TRC140:TRC227 TRG140:TRG227 TRK140:TRK227 TRO140:TRO227 TRS140:TRS227 TRW140:TRW227 TSA140:TSA227 TSE140:TSE227 TSI140:TSI227 TSM140:TSM227 TSQ140:TSQ227 TSU140:TSU227 TSY140:TSY227 TTC140:TTC227 TTG140:TTG227 TTK140:TTK227 TTO140:TTO227 TTS140:TTS227 TTW140:TTW227 TUA140:TUA227 TUE140:TUE227 TUI140:TUI227 TUM140:TUM227 TUQ140:TUQ227 TUU140:TUU227 TUY140:TUY227 TVC140:TVC227 TVG140:TVG227 TVK140:TVK227 TVO140:TVO227 TVS140:TVS227 TVW140:TVW227 TWA140:TWA227 TWE140:TWE227 TWI140:TWI227 TWM140:TWM227 TWQ140:TWQ227 TWU140:TWU227 TWY140:TWY227 TXC140:TXC227 TXG140:TXG227 TXK140:TXK227 TXO140:TXO227 TXS140:TXS227 TXW140:TXW227 TYA140:TYA227 TYE140:TYE227 TYI140:TYI227 TYM140:TYM227 TYQ140:TYQ227 TYU140:TYU227 TYY140:TYY227 TZC140:TZC227 TZG140:TZG227 TZK140:TZK227 TZO140:TZO227 TZS140:TZS227 TZW140:TZW227 UAA140:UAA227 UAE140:UAE227 UAI140:UAI227 UAM140:UAM227 UAQ140:UAQ227 UAU140:UAU227 UAY140:UAY227 UBC140:UBC227 UBG140:UBG227 UBK140:UBK227 UBO140:UBO227 UBS140:UBS227 UBW140:UBW227 UCA140:UCA227 UCE140:UCE227 UCI140:UCI227 UCM140:UCM227 UCQ140:UCQ227 UCU140:UCU227 UCY140:UCY227 UDC140:UDC227 UDG140:UDG227 UDK140:UDK227 UDO140:UDO227 UDS140:UDS227 UDW140:UDW227 UEA140:UEA227 UEE140:UEE227 UEI140:UEI227 UEM140:UEM227 UEQ140:UEQ227 UEU140:UEU227 UEY140:UEY227 UFC140:UFC227 UFG140:UFG227 UFK140:UFK227 UFO140:UFO227 UFS140:UFS227 UFW140:UFW227 UGA140:UGA227 UGE140:UGE227 UGI140:UGI227 UGM140:UGM227 UGQ140:UGQ227 UGU140:UGU227 UGY140:UGY227 UHC140:UHC227 UHG140:UHG227 UHK140:UHK227 UHO140:UHO227 UHS140:UHS227 UHW140:UHW227 UIA140:UIA227 UIE140:UIE227 UII140:UII227 UIM140:UIM227 UIQ140:UIQ227 UIU140:UIU227 UIY140:UIY227 UJC140:UJC227 UJG140:UJG227 UJK140:UJK227 UJO140:UJO227 UJS140:UJS227 UJW140:UJW227 UKA140:UKA227 UKE140:UKE227 UKI140:UKI227 UKM140:UKM227 UKQ140:UKQ227 UKU140:UKU227 UKY140:UKY227 ULC140:ULC227 ULG140:ULG227 ULK140:ULK227 ULO140:ULO227 ULS140:ULS227 ULW140:ULW227 UMA140:UMA227 UME140:UME227 UMI140:UMI227 UMM140:UMM227 UMQ140:UMQ227 UMU140:UMU227 UMY140:UMY227 UNC140:UNC227 UNG140:UNG227 UNK140:UNK227 UNO140:UNO227 UNS140:UNS227 UNW140:UNW227 UOA140:UOA227 UOE140:UOE227 UOI140:UOI227 UOM140:UOM227 UOQ140:UOQ227 UOU140:UOU227 UOY140:UOY227 UPC140:UPC227 UPG140:UPG227 UPK140:UPK227 UPO140:UPO227 UPS140:UPS227 UPW140:UPW227 UQA140:UQA227 UQE140:UQE227 UQI140:UQI227 UQM140:UQM227 UQQ140:UQQ227 UQU140:UQU227 UQY140:UQY227 URC140:URC227 URG140:URG227 URK140:URK227 URO140:URO227 URS140:URS227 URW140:URW227 USA140:USA227 USE140:USE227 USI140:USI227 USM140:USM227 USQ140:USQ227 USU140:USU227 USY140:USY227 UTC140:UTC227 UTG140:UTG227 UTK140:UTK227 UTO140:UTO227 UTS140:UTS227 UTW140:UTW227 UUA140:UUA227 UUE140:UUE227 UUI140:UUI227 UUM140:UUM227 UUQ140:UUQ227 UUU140:UUU227 UUY140:UUY227 UVC140:UVC227 UVG140:UVG227 UVK140:UVK227 UVO140:UVO227 UVS140:UVS227 UVW140:UVW227 UWA140:UWA227 UWE140:UWE227 UWI140:UWI227 UWM140:UWM227 UWQ140:UWQ227 UWU140:UWU227 UWY140:UWY227 UXC140:UXC227 UXG140:UXG227 UXK140:UXK227 UXO140:UXO227 UXS140:UXS227 UXW140:UXW227 UYA140:UYA227 UYE140:UYE227 UYI140:UYI227 UYM140:UYM227 UYQ140:UYQ227 UYU140:UYU227 UYY140:UYY227 UZC140:UZC227 UZG140:UZG227 UZK140:UZK227 UZO140:UZO227 UZS140:UZS227 UZW140:UZW227 VAA140:VAA227 VAE140:VAE227 VAI140:VAI227 VAM140:VAM227 VAQ140:VAQ227 VAU140:VAU227 VAY140:VAY227 VBC140:VBC227 VBG140:VBG227 VBK140:VBK227 VBO140:VBO227 VBS140:VBS227 VBW140:VBW227 VCA140:VCA227 VCE140:VCE227 VCI140:VCI227 VCM140:VCM227 VCQ140:VCQ227 VCU140:VCU227 VCY140:VCY227 VDC140:VDC227 VDG140:VDG227 VDK140:VDK227 VDO140:VDO227 VDS140:VDS227 VDW140:VDW227 VEA140:VEA227 VEE140:VEE227 VEI140:VEI227 VEM140:VEM227 VEQ140:VEQ227 VEU140:VEU227 VEY140:VEY227 VFC140:VFC227 VFG140:VFG227 VFK140:VFK227 VFO140:VFO227 VFS140:VFS227 VFW140:VFW227 VGA140:VGA227 VGE140:VGE227 VGI140:VGI227 VGM140:VGM227 VGQ140:VGQ227 VGU140:VGU227 VGY140:VGY227 VHC140:VHC227 VHG140:VHG227 VHK140:VHK227 VHO140:VHO227 VHS140:VHS227 VHW140:VHW227 VIA140:VIA227 VIE140:VIE227 VII140:VII227 VIM140:VIM227 VIQ140:VIQ227 VIU140:VIU227 VIY140:VIY227 VJC140:VJC227 VJG140:VJG227 VJK140:VJK227 VJO140:VJO227 VJS140:VJS227 VJW140:VJW227 VKA140:VKA227 VKE140:VKE227 VKI140:VKI227 VKM140:VKM227 VKQ140:VKQ227 VKU140:VKU227 VKY140:VKY227 VLC140:VLC227 VLG140:VLG227 VLK140:VLK227 VLO140:VLO227 VLS140:VLS227 VLW140:VLW227 VMA140:VMA227 VME140:VME227 VMI140:VMI227 VMM140:VMM227 VMQ140:VMQ227 VMU140:VMU227 VMY140:VMY227 VNC140:VNC227 VNG140:VNG227 VNK140:VNK227 VNO140:VNO227 VNS140:VNS227 VNW140:VNW227 VOA140:VOA227 VOE140:VOE227 VOI140:VOI227 VOM140:VOM227 VOQ140:VOQ227 VOU140:VOU227 VOY140:VOY227 VPC140:VPC227 VPG140:VPG227 VPK140:VPK227 VPO140:VPO227 VPS140:VPS227 VPW140:VPW227 VQA140:VQA227 VQE140:VQE227 VQI140:VQI227 VQM140:VQM227 VQQ140:VQQ227 VQU140:VQU227 VQY140:VQY227 VRC140:VRC227 VRG140:VRG227 VRK140:VRK227 VRO140:VRO227 VRS140:VRS227 VRW140:VRW227 VSA140:VSA227 VSE140:VSE227 VSI140:VSI227 VSM140:VSM227 VSQ140:VSQ227 VSU140:VSU227 VSY140:VSY227 VTC140:VTC227 VTG140:VTG227 VTK140:VTK227 VTO140:VTO227 VTS140:VTS227 VTW140:VTW227 VUA140:VUA227 VUE140:VUE227 VUI140:VUI227 VUM140:VUM227 VUQ140:VUQ227 VUU140:VUU227 VUY140:VUY227 VVC140:VVC227 VVG140:VVG227 VVK140:VVK227 VVO140:VVO227 VVS140:VVS227 VVW140:VVW227 VWA140:VWA227 VWE140:VWE227 VWI140:VWI227 VWM140:VWM227 VWQ140:VWQ227 VWU140:VWU227 VWY140:VWY227 VXC140:VXC227 VXG140:VXG227 VXK140:VXK227 VXO140:VXO227 VXS140:VXS227 VXW140:VXW227 VYA140:VYA227 VYE140:VYE227 VYI140:VYI227 VYM140:VYM227 VYQ140:VYQ227 VYU140:VYU227 VYY140:VYY227 VZC140:VZC227 VZG140:VZG227 VZK140:VZK227 VZO140:VZO227 VZS140:VZS227 VZW140:VZW227 WAA140:WAA227 WAE140:WAE227 WAI140:WAI227 WAM140:WAM227 WAQ140:WAQ227 WAU140:WAU227 WAY140:WAY227 WBC140:WBC227 WBG140:WBG227 WBK140:WBK227 WBO140:WBO227 WBS140:WBS227 WBW140:WBW227 WCA140:WCA227 WCE140:WCE227 WCI140:WCI227 WCM140:WCM227 WCQ140:WCQ227 WCU140:WCU227 WCY140:WCY227 WDC140:WDC227 WDG140:WDG227 WDK140:WDK227 WDO140:WDO227 WDS140:WDS227 WDW140:WDW227 WEA140:WEA227 WEE140:WEE227 WEI140:WEI227 WEM140:WEM227 WEQ140:WEQ227 WEU140:WEU227 WEY140:WEY227 WFC140:WFC227 WFG140:WFG227 WFK140:WFK227 WFO140:WFO227 WFS140:WFS227 WFW140:WFW227 WGA140:WGA227 WGE140:WGE227 WGI140:WGI227 WGM140:WGM227 WGQ140:WGQ227 WGU140:WGU227 WGY140:WGY227 WHC140:WHC227 WHG140:WHG227 WHK140:WHK227 WHO140:WHO227 WHS140:WHS227 WHW140:WHW227 WIA140:WIA227 WIE140:WIE227 WII140:WII227 WIM140:WIM227 WIQ140:WIQ227 WIU140:WIU227 WIY140:WIY227 WJC140:WJC227 WJG140:WJG227 WJK140:WJK227 WJO140:WJO227 WJS140:WJS227 WJW140:WJW227 WKA140:WKA227 WKE140:WKE227 WKI140:WKI227 WKM140:WKM227 WKQ140:WKQ227 WKU140:WKU227 WKY140:WKY227 WLC140:WLC227 WLG140:WLG227 WLK140:WLK227 WLO140:WLO227 WLS140:WLS227 WLW140:WLW227 WMA140:WMA227 WME140:WME227 WMI140:WMI227 WMM140:WMM227 WMQ140:WMQ227 WMU140:WMU227 WMY140:WMY227 WNC140:WNC227 WNG140:WNG227 WNK140:WNK227 WNO140:WNO227 WNS140:WNS227 WNW140:WNW227 WOA140:WOA227 WOE140:WOE227 WOI140:WOI227 WOM140:WOM227 WOQ140:WOQ227 WOU140:WOU227 WOY140:WOY227 WPC140:WPC227 WPG140:WPG227 WPK140:WPK227 WPO140:WPO227 WPS140:WPS227 WPW140:WPW227 WQA140:WQA227 WQE140:WQE227 WQI140:WQI227 WQM140:WQM227 WQQ140:WQQ227 WQU140:WQU227 WQY140:WQY227 WRC140:WRC227 WRG140:WRG227 WRK140:WRK227 WRO140:WRO227 WRS140:WRS227 WRW140:WRW227 WSA140:WSA227 WSE140:WSE227 WSI140:WSI227 WSM140:WSM227 WSQ140:WSQ227 WSU140:WSU227 WSY140:WSY227 WTC140:WTC227 WTG140:WTG227 WTK140:WTK227 WTO140:WTO227 WTS140:WTS227 WTW140:WTW227 WUA140:WUA227 WUE140:WUE227 WUI140:WUI227 WUM140:WUM227 WUQ140:WUQ227 WUU140:WUU227 WUY140:WUY227 WVC140:WVC227 WVG140:WVG227 WVK140:WVK227 WVO140:WVO227 WVS140:WVS227 WVW140:WVW227 WWA140:WWA227 WWE140:WWE227 WWI140:WWI227 WWM140:WWM227 WWQ140:WWQ227 WWU140:WWU227 WWY140:WWY227 WXC140:WXC227 WXG140:WXG227 WXK140:WXK227 WXO140:WXO227 WXS140:WXS227 WXW140:WXW227 WYA140:WYA227 WYE140:WYE227 WYI140:WYI227 WYM140:WYM227 WYQ140:WYQ227 WYU140:WYU227 WYY140:WYY227 WZC140:WZC227 WZG140:WZG227 WZK140:WZK227 WZO140:WZO227 WZS140:WZS227 WZW140:WZW227 XAA140:XAA227 XAE140:XAE227 XAI140:XAI227 XAM140:XAM227 XAQ140:XAQ227 XAU140:XAU227 XAY140:XAY227 XBC140:XBC227 XBG140:XBG227 XBK140:XBK227 XBO140:XBO227 XBS140:XBS227 XBW140:XBW227 XCA140:XCA227 XCE140:XCE227 XCI140:XCI227 XCM140:XCM227 XCQ140:XCQ227 XCU140:XCU227 XCY140:XCY227 XDC140:XDC227 XDG140:XDG227 XDK140:XDK227 XDO140:XDO227 XDS140:XDS227 XDW140:XDW227 XEA140:XEA227 XEE140:XEE227 XEI140:XEI227 XEM140:XEM227 XEQ140:XEQ227 XEU140:XEU227 XEY140:XEY227 XFC140:XFD227 D140:D227 F8:F227">
    <cfRule type="cellIs" dxfId="63" priority="65" operator="between">
      <formula>63</formula>
      <formula>65</formula>
    </cfRule>
    <cfRule type="cellIs" dxfId="62" priority="66" operator="between">
      <formula>60</formula>
      <formula>63</formula>
    </cfRule>
    <cfRule type="cellIs" dxfId="61" priority="67" operator="between">
      <formula>55</formula>
      <formula>60</formula>
    </cfRule>
    <cfRule type="cellIs" dxfId="60" priority="68" operator="between">
      <formula>50</formula>
      <formula>55</formula>
    </cfRule>
    <cfRule type="cellIs" dxfId="59" priority="69" operator="between">
      <formula>45</formula>
      <formula>50</formula>
    </cfRule>
    <cfRule type="cellIs" dxfId="58" priority="70" operator="between">
      <formula>40</formula>
      <formula>45</formula>
    </cfRule>
    <cfRule type="cellIs" dxfId="57" priority="71" operator="between">
      <formula>30</formula>
      <formula>40</formula>
    </cfRule>
  </conditionalFormatting>
  <conditionalFormatting sqref="C234:C235 C160:C161 C139:C140 C106:C107 C83:C84 C41:C42 C58:C59 C12:C13 C26:C27">
    <cfRule type="expression" dxfId="56" priority="64">
      <formula>#REF!="SUMÁCIA:"</formula>
    </cfRule>
  </conditionalFormatting>
  <conditionalFormatting sqref="C234:C235">
    <cfRule type="expression" dxfId="55" priority="62">
      <formula>$D234="VB"</formula>
    </cfRule>
    <cfRule type="expression" dxfId="54" priority="63">
      <formula>#REF!="SUMÁCIA:"</formula>
    </cfRule>
  </conditionalFormatting>
  <conditionalFormatting sqref="C37:C40 C43:C46">
    <cfRule type="expression" dxfId="53" priority="61">
      <formula>$A37="SUMÁCIA:"</formula>
    </cfRule>
  </conditionalFormatting>
  <conditionalFormatting sqref="C44:C46">
    <cfRule type="expression" dxfId="52" priority="59">
      <formula>$D44="VB"</formula>
    </cfRule>
    <cfRule type="expression" dxfId="51" priority="60">
      <formula>$A44="SUMÁCIA:"</formula>
    </cfRule>
  </conditionalFormatting>
  <conditionalFormatting sqref="C41:C42">
    <cfRule type="expression" dxfId="50" priority="57">
      <formula>$D41="VB"</formula>
    </cfRule>
    <cfRule type="expression" dxfId="49" priority="58">
      <formula>#REF!="SUMÁCIA:"</formula>
    </cfRule>
  </conditionalFormatting>
  <conditionalFormatting sqref="C54:C57 C60:C63">
    <cfRule type="expression" dxfId="48" priority="56">
      <formula>$A54="SUMÁCIA:"</formula>
    </cfRule>
  </conditionalFormatting>
  <conditionalFormatting sqref="C61:C63">
    <cfRule type="expression" dxfId="47" priority="54">
      <formula>$D61="VB"</formula>
    </cfRule>
    <cfRule type="expression" dxfId="46" priority="55">
      <formula>$A61="SUMÁCIA:"</formula>
    </cfRule>
  </conditionalFormatting>
  <conditionalFormatting sqref="C58:C59">
    <cfRule type="expression" dxfId="45" priority="52">
      <formula>$D58="VB"</formula>
    </cfRule>
    <cfRule type="expression" dxfId="44" priority="53">
      <formula>#REF!="SUMÁCIA:"</formula>
    </cfRule>
  </conditionalFormatting>
  <conditionalFormatting sqref="C79:C82 C85:C88">
    <cfRule type="expression" dxfId="43" priority="51">
      <formula>$A79="SUMÁCIA:"</formula>
    </cfRule>
  </conditionalFormatting>
  <conditionalFormatting sqref="C86:C88">
    <cfRule type="expression" dxfId="42" priority="49">
      <formula>$D86="VB"</formula>
    </cfRule>
    <cfRule type="expression" dxfId="41" priority="50">
      <formula>$A86="SUMÁCIA:"</formula>
    </cfRule>
  </conditionalFormatting>
  <conditionalFormatting sqref="C83:C84">
    <cfRule type="expression" dxfId="40" priority="47">
      <formula>$D83="VB"</formula>
    </cfRule>
    <cfRule type="expression" dxfId="39" priority="48">
      <formula>#REF!="SUMÁCIA:"</formula>
    </cfRule>
  </conditionalFormatting>
  <conditionalFormatting sqref="C102:C105 C108:C111">
    <cfRule type="expression" dxfId="38" priority="46">
      <formula>$A102="SUMÁCIA:"</formula>
    </cfRule>
  </conditionalFormatting>
  <conditionalFormatting sqref="C109:C111">
    <cfRule type="expression" dxfId="37" priority="44">
      <formula>$D109="VB"</formula>
    </cfRule>
    <cfRule type="expression" dxfId="36" priority="45">
      <formula>$A109="SUMÁCIA:"</formula>
    </cfRule>
  </conditionalFormatting>
  <conditionalFormatting sqref="C106:C107">
    <cfRule type="expression" dxfId="35" priority="42">
      <formula>$D106="VB"</formula>
    </cfRule>
    <cfRule type="expression" dxfId="34" priority="43">
      <formula>#REF!="SUMÁCIA:"</formula>
    </cfRule>
  </conditionalFormatting>
  <conditionalFormatting sqref="C135:C138 C141:C144">
    <cfRule type="expression" dxfId="33" priority="41">
      <formula>$A135="SUMÁCIA:"</formula>
    </cfRule>
  </conditionalFormatting>
  <conditionalFormatting sqref="C142:C144">
    <cfRule type="expression" dxfId="32" priority="39">
      <formula>$D142="VB"</formula>
    </cfRule>
    <cfRule type="expression" dxfId="31" priority="40">
      <formula>$A142="SUMÁCIA:"</formula>
    </cfRule>
  </conditionalFormatting>
  <conditionalFormatting sqref="C139:C140">
    <cfRule type="expression" dxfId="30" priority="37">
      <formula>$D139="VB"</formula>
    </cfRule>
    <cfRule type="expression" dxfId="29" priority="38">
      <formula>#REF!="SUMÁCIA:"</formula>
    </cfRule>
  </conditionalFormatting>
  <conditionalFormatting sqref="C8:C11">
    <cfRule type="expression" dxfId="28" priority="27">
      <formula>$A8="SUMÁCIA:"</formula>
    </cfRule>
  </conditionalFormatting>
  <conditionalFormatting sqref="C12:C13">
    <cfRule type="expression" dxfId="27" priority="23">
      <formula>$D12="VB"</formula>
    </cfRule>
    <cfRule type="expression" dxfId="26" priority="24">
      <formula>#REF!="SUMÁCIA:"</formula>
    </cfRule>
  </conditionalFormatting>
  <conditionalFormatting sqref="C26:C27">
    <cfRule type="expression" dxfId="25" priority="20">
      <formula>$D26="VB"</formula>
    </cfRule>
    <cfRule type="expression" dxfId="24" priority="21">
      <formula>#REF!="SUMÁCIA:"</formula>
    </cfRule>
  </conditionalFormatting>
  <conditionalFormatting sqref="F3:F227">
    <cfRule type="cellIs" dxfId="23" priority="19" operator="greaterThan">
      <formula>65</formula>
    </cfRule>
  </conditionalFormatting>
  <conditionalFormatting sqref="C156:C159">
    <cfRule type="expression" dxfId="22" priority="17">
      <formula>$A156="SUMÁCIA:"</formula>
    </cfRule>
  </conditionalFormatting>
  <conditionalFormatting sqref="C160:C161">
    <cfRule type="expression" dxfId="21" priority="13">
      <formula>$D160="VB"</formula>
    </cfRule>
    <cfRule type="expression" dxfId="20" priority="14">
      <formula>#REF!="SUMÁCIA:"</formula>
    </cfRule>
  </conditionalFormatting>
  <conditionalFormatting sqref="C175:C176 C190:C191 C205:C206">
    <cfRule type="expression" dxfId="19" priority="12">
      <formula>#REF!="SUMÁCIA:"</formula>
    </cfRule>
  </conditionalFormatting>
  <conditionalFormatting sqref="C175:C176">
    <cfRule type="expression" dxfId="18" priority="10">
      <formula>$D175="VB"</formula>
    </cfRule>
    <cfRule type="expression" dxfId="17" priority="11">
      <formula>#REF!="SUMÁCIA:"</formula>
    </cfRule>
  </conditionalFormatting>
  <conditionalFormatting sqref="C190:C191">
    <cfRule type="expression" dxfId="16" priority="7">
      <formula>$D190="VB"</formula>
    </cfRule>
    <cfRule type="expression" dxfId="15" priority="8">
      <formula>#REF!="SUMÁCIA:"</formula>
    </cfRule>
  </conditionalFormatting>
  <conditionalFormatting sqref="C205:C206">
    <cfRule type="expression" dxfId="14" priority="4">
      <formula>$D205="VB"</formula>
    </cfRule>
    <cfRule type="expression" dxfId="13" priority="5">
      <formula>#REF!="SUMÁCIA:"</formula>
    </cfRule>
  </conditionalFormatting>
  <conditionalFormatting sqref="C220:C221">
    <cfRule type="expression" dxfId="12" priority="3">
      <formula>#REF!="SUMÁCIA:"</formula>
    </cfRule>
  </conditionalFormatting>
  <conditionalFormatting sqref="C220:C221">
    <cfRule type="expression" dxfId="11" priority="1">
      <formula>$D220="VB"</formula>
    </cfRule>
    <cfRule type="expression" dxfId="10" priority="2">
      <formula>#REF!="SUMÁCIA:"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6" filterMode="1"/>
  <dimension ref="A1:AE33"/>
  <sheetViews>
    <sheetView zoomScale="85" zoomScaleNormal="85" workbookViewId="0">
      <pane xSplit="1" ySplit="2" topLeftCell="K3" activePane="bottomRight" state="frozen"/>
      <selection pane="topRight" activeCell="B1" sqref="B1"/>
      <selection pane="bottomLeft" activeCell="A3" sqref="A3"/>
      <selection pane="bottomRight" activeCell="X32" sqref="X32"/>
    </sheetView>
  </sheetViews>
  <sheetFormatPr defaultRowHeight="14.4" x14ac:dyDescent="0.3"/>
  <cols>
    <col min="1" max="1" width="12.88671875" customWidth="1"/>
    <col min="2" max="9" width="10" style="1" customWidth="1"/>
    <col min="10" max="12" width="10" style="3" customWidth="1"/>
    <col min="13" max="13" width="10" style="2" customWidth="1"/>
    <col min="14" max="14" width="16.33203125" style="2" bestFit="1" customWidth="1"/>
    <col min="15" max="15" width="10.33203125" style="2" customWidth="1"/>
    <col min="16" max="16" width="10" style="6" customWidth="1"/>
    <col min="17" max="20" width="10.6640625" style="6" customWidth="1"/>
    <col min="21" max="23" width="10" style="7" customWidth="1"/>
    <col min="24" max="24" width="10" customWidth="1"/>
    <col min="25" max="25" width="11.44140625" style="8" customWidth="1"/>
    <col min="26" max="26" width="11.44140625" style="10" customWidth="1"/>
    <col min="27" max="27" width="10" style="10" customWidth="1"/>
    <col min="28" max="28" width="10" style="12" customWidth="1"/>
    <col min="29" max="30" width="10" customWidth="1"/>
  </cols>
  <sheetData>
    <row r="1" spans="1:31" ht="16.2" thickBot="1" x14ac:dyDescent="0.35">
      <c r="A1" s="49" t="s">
        <v>1</v>
      </c>
      <c r="B1" s="462" t="s">
        <v>2</v>
      </c>
      <c r="C1" s="463"/>
      <c r="D1" s="463"/>
      <c r="E1" s="463"/>
      <c r="F1" s="463"/>
      <c r="G1" s="464"/>
      <c r="H1" s="468" t="s">
        <v>5</v>
      </c>
      <c r="I1" s="469"/>
      <c r="J1" s="470"/>
      <c r="K1" s="477" t="s">
        <v>36</v>
      </c>
      <c r="L1" s="383"/>
      <c r="M1" s="383"/>
      <c r="N1" s="383"/>
      <c r="O1" s="383"/>
      <c r="P1" s="384"/>
      <c r="Q1" s="471" t="s">
        <v>7</v>
      </c>
      <c r="R1" s="472"/>
      <c r="S1" s="473"/>
      <c r="T1" s="382" t="s">
        <v>10</v>
      </c>
      <c r="U1" s="460"/>
      <c r="V1" s="460"/>
      <c r="W1" s="460"/>
      <c r="X1" s="460"/>
      <c r="Y1" s="461"/>
      <c r="Z1" s="474" t="s">
        <v>14</v>
      </c>
      <c r="AA1" s="475"/>
      <c r="AB1" s="475"/>
      <c r="AC1" s="475"/>
      <c r="AD1" s="476"/>
    </row>
    <row r="2" spans="1:31" s="40" customFormat="1" ht="29.4" thickBot="1" x14ac:dyDescent="0.35">
      <c r="A2" s="112"/>
      <c r="B2" s="50" t="s">
        <v>3</v>
      </c>
      <c r="C2" s="37" t="s">
        <v>4</v>
      </c>
      <c r="D2" s="37" t="s">
        <v>6</v>
      </c>
      <c r="E2" s="37" t="s">
        <v>109</v>
      </c>
      <c r="F2" s="114" t="s">
        <v>135</v>
      </c>
      <c r="G2" s="115" t="s">
        <v>136</v>
      </c>
      <c r="H2" s="113" t="s">
        <v>20</v>
      </c>
      <c r="I2" s="38" t="s">
        <v>21</v>
      </c>
      <c r="J2" s="69" t="s">
        <v>105</v>
      </c>
      <c r="K2" s="130" t="s">
        <v>38</v>
      </c>
      <c r="L2" s="40" t="s">
        <v>139</v>
      </c>
      <c r="M2" s="131" t="s">
        <v>37</v>
      </c>
      <c r="N2" s="131" t="s">
        <v>104</v>
      </c>
      <c r="O2" s="131" t="s">
        <v>137</v>
      </c>
      <c r="P2" s="132" t="s">
        <v>138</v>
      </c>
      <c r="Q2" s="52" t="s">
        <v>8</v>
      </c>
      <c r="R2" s="21" t="s">
        <v>9</v>
      </c>
      <c r="S2" s="52" t="s">
        <v>106</v>
      </c>
      <c r="T2" s="4" t="s">
        <v>11</v>
      </c>
      <c r="U2" s="70" t="s">
        <v>51</v>
      </c>
      <c r="V2" s="5" t="s">
        <v>12</v>
      </c>
      <c r="W2" s="5" t="s">
        <v>48</v>
      </c>
      <c r="X2" s="76" t="s">
        <v>113</v>
      </c>
      <c r="Y2" s="133" t="s">
        <v>50</v>
      </c>
      <c r="Z2" s="51" t="s">
        <v>22</v>
      </c>
      <c r="AA2" s="134" t="s">
        <v>140</v>
      </c>
      <c r="AB2" s="9" t="s">
        <v>17</v>
      </c>
      <c r="AC2" s="11" t="s">
        <v>108</v>
      </c>
      <c r="AD2" s="13" t="s">
        <v>18</v>
      </c>
      <c r="AE2" s="39"/>
    </row>
    <row r="3" spans="1:31" s="335" customFormat="1" x14ac:dyDescent="0.3">
      <c r="A3" s="351" t="s">
        <v>23</v>
      </c>
      <c r="B3" s="318">
        <f>MAX('Január-December'!E3:E33)</f>
        <v>8.6</v>
      </c>
      <c r="C3" s="317">
        <f>IFERROR(MIN('Január-December'!F3:F33),"")</f>
        <v>-18.7</v>
      </c>
      <c r="D3" s="317">
        <f>IFERROR(AVERAGE('Január-December'!G3:G33),"")</f>
        <v>-2.6612903225806446</v>
      </c>
      <c r="E3" s="317">
        <f>IFERROR(AVERAGE('Január-December'!H3:H33),"")</f>
        <v>-2.7903225806451606</v>
      </c>
      <c r="F3" s="317">
        <f>MAX('Január-December'!G3:G33)</f>
        <v>5.5249999999999995</v>
      </c>
      <c r="G3" s="319">
        <f>MIN('Január-December'!G3:G33)</f>
        <v>-13.824999999999999</v>
      </c>
      <c r="H3" s="318">
        <f>MAX('Január-December'!I3:I33)</f>
        <v>6.6</v>
      </c>
      <c r="I3" s="317">
        <f>MIN('Január-December'!J3:J33)</f>
        <v>-24.8</v>
      </c>
      <c r="J3" s="319">
        <f>IFERROR(AVERAGE('Január-December'!K3:K33),"")</f>
        <v>-6.6881841281491239</v>
      </c>
      <c r="K3" s="320">
        <f>MAX('Január-December'!L3:L33)</f>
        <v>94</v>
      </c>
      <c r="L3" s="321">
        <f>COUNTIF('Január-December'!L3:L33,"99")</f>
        <v>0</v>
      </c>
      <c r="M3" s="322">
        <f>MIN('Január-December'!M3:M33)</f>
        <v>43</v>
      </c>
      <c r="N3" s="322">
        <f>IFERROR(AVERAGE('Január-December'!N3:N33),"")</f>
        <v>75.022432352944378</v>
      </c>
      <c r="O3" s="322">
        <f>MAX('Január-December'!N3:N33)</f>
        <v>90.881533101045292</v>
      </c>
      <c r="P3" s="323">
        <f>MIN('Január-December'!N3:N33)</f>
        <v>60.5</v>
      </c>
      <c r="Q3" s="324">
        <f>MAX('Január-December'!O3:O33)</f>
        <v>1037.8</v>
      </c>
      <c r="R3" s="325">
        <f>MIN('Január-December'!P3:P33)</f>
        <v>989.6</v>
      </c>
      <c r="S3" s="326">
        <f>IFERROR(AVERAGE('Január-December'!Q3:Q33),"")</f>
        <v>1018.1263734899902</v>
      </c>
      <c r="T3" s="327">
        <f>MAX('Január-December'!R3:R33)</f>
        <v>13.9</v>
      </c>
      <c r="U3" s="328">
        <f>MAX('Január-December'!S3:S33)</f>
        <v>6.8</v>
      </c>
      <c r="V3" s="328">
        <f>IFERROR(AVERAGE('Január-December'!T3:T33),"")</f>
        <v>1.0870967741935482</v>
      </c>
      <c r="W3" s="328">
        <f>MAX('Január-December'!T3:T33)</f>
        <v>3.2</v>
      </c>
      <c r="X3" s="328">
        <f>MIN('Január-December'!T3:T33)</f>
        <v>0.3</v>
      </c>
      <c r="Y3" s="353" t="s">
        <v>44</v>
      </c>
      <c r="Z3" s="329">
        <f>MAX('Január-December'!W3:W33)</f>
        <v>7.2</v>
      </c>
      <c r="AA3" s="330">
        <f>MAX('Január-December'!X3:X33)</f>
        <v>6</v>
      </c>
      <c r="AB3" s="331">
        <f>SUM('Január-December'!X3:X33)</f>
        <v>29.700000000000003</v>
      </c>
      <c r="AC3" s="332">
        <f>MAX('Január-December'!Y3:Y33)</f>
        <v>4</v>
      </c>
      <c r="AD3" s="333">
        <f>MAX('Január-December'!Z3:Z33)</f>
        <v>3.7</v>
      </c>
      <c r="AE3" s="334"/>
    </row>
    <row r="4" spans="1:31" s="232" customFormat="1" hidden="1" x14ac:dyDescent="0.3">
      <c r="A4" s="230"/>
      <c r="B4" s="231">
        <v>42380.972222222219</v>
      </c>
      <c r="C4" s="232">
        <v>42373.2</v>
      </c>
      <c r="F4" s="232">
        <v>42381</v>
      </c>
      <c r="G4" s="233">
        <v>42372</v>
      </c>
      <c r="H4" s="231">
        <v>42380.961805555555</v>
      </c>
      <c r="I4" s="232">
        <v>42373.2</v>
      </c>
      <c r="J4" s="233"/>
      <c r="K4" s="234"/>
      <c r="L4" s="232" t="s">
        <v>241</v>
      </c>
      <c r="M4" s="232">
        <v>42388.629166666666</v>
      </c>
      <c r="O4" s="232">
        <v>42380</v>
      </c>
      <c r="P4" s="235">
        <v>42388</v>
      </c>
      <c r="Q4" s="231">
        <v>42391.962500000001</v>
      </c>
      <c r="R4" s="232">
        <v>42381.059027777781</v>
      </c>
      <c r="S4" s="235"/>
      <c r="T4" s="231">
        <v>42380.697222222225</v>
      </c>
      <c r="U4" s="232">
        <v>42381</v>
      </c>
      <c r="W4" s="232">
        <v>42399</v>
      </c>
      <c r="X4" s="232">
        <v>42379</v>
      </c>
      <c r="Y4" s="233"/>
      <c r="Z4" s="234">
        <v>42379</v>
      </c>
      <c r="AA4" s="234">
        <v>42378</v>
      </c>
      <c r="AC4" s="232">
        <v>42384</v>
      </c>
      <c r="AD4" s="236">
        <v>42394</v>
      </c>
      <c r="AE4" s="237"/>
    </row>
    <row r="5" spans="1:31" s="344" customFormat="1" x14ac:dyDescent="0.3">
      <c r="A5" s="352" t="s">
        <v>24</v>
      </c>
      <c r="B5" s="318">
        <f>MAX('Január-December'!E34:E62)</f>
        <v>14.4</v>
      </c>
      <c r="C5" s="317">
        <f>MIN('Január-December'!F34:F62)</f>
        <v>-7.5</v>
      </c>
      <c r="D5" s="317">
        <f>IFERROR(AVERAGE('Január-December'!G34:G62),"")</f>
        <v>4.3836206896551726</v>
      </c>
      <c r="E5" s="317">
        <f>IFERROR(AVERAGE('Január-December'!H34:H62),"")</f>
        <v>4.2896551724137932</v>
      </c>
      <c r="F5" s="317">
        <f>MAX('Január-December'!G34:G62)</f>
        <v>9.1</v>
      </c>
      <c r="G5" s="319">
        <f>MIN('Január-December'!G34:G62)</f>
        <v>-0.44999999999999996</v>
      </c>
      <c r="H5" s="318">
        <f>MAX('Január-December'!I34:I62)</f>
        <v>8.4</v>
      </c>
      <c r="I5" s="317">
        <f>MIN('Január-December'!J34:J62)</f>
        <v>-10.8</v>
      </c>
      <c r="J5" s="319">
        <f>IFERROR(AVERAGE('Január-December'!K34:K62),"")</f>
        <v>0.87162656123841753</v>
      </c>
      <c r="K5" s="320">
        <f>MAX('Január-December'!L34:L62)</f>
        <v>96</v>
      </c>
      <c r="L5" s="321">
        <f>COUNTIF('Január-December'!L34:L62,"99")</f>
        <v>0</v>
      </c>
      <c r="M5" s="322">
        <f>MIN('Január-December'!M34:M62)</f>
        <v>41</v>
      </c>
      <c r="N5" s="322">
        <f>IFERROR(AVERAGE('Január-December'!N34:N62),"")</f>
        <v>79.445780498592001</v>
      </c>
      <c r="O5" s="322">
        <f>MAX('Január-December'!N34:N62)</f>
        <v>94.5625</v>
      </c>
      <c r="P5" s="323">
        <f>MIN('Január-December'!N34:N62)</f>
        <v>63.951388888888886</v>
      </c>
      <c r="Q5" s="324">
        <f>MAX('Január-December'!O34:O62)</f>
        <v>1033.7</v>
      </c>
      <c r="R5" s="325">
        <f>MIN('Január-December'!P34:P62)</f>
        <v>987.6</v>
      </c>
      <c r="S5" s="326">
        <f>IFERROR(AVERAGE('Január-December'!Q34:Q62),"")</f>
        <v>1013.0886157586906</v>
      </c>
      <c r="T5" s="336">
        <f>MAX('Január-December'!R34:R62)</f>
        <v>13.6</v>
      </c>
      <c r="U5" s="337">
        <f>MAX('Január-December'!S34:S62)</f>
        <v>8.1</v>
      </c>
      <c r="V5" s="337">
        <f>IFERROR(AVERAGE('Január-December'!T34:T62),"")</f>
        <v>1.3827586206896554</v>
      </c>
      <c r="W5" s="337">
        <f>MAX('Január-December'!T34:T62)</f>
        <v>4.2</v>
      </c>
      <c r="X5" s="337">
        <f>MIN('Január-December'!T34:T62)</f>
        <v>0.1</v>
      </c>
      <c r="Y5" s="354" t="s">
        <v>44</v>
      </c>
      <c r="Z5" s="338">
        <f>MAX('Január-December'!W34:W62)</f>
        <v>10.8</v>
      </c>
      <c r="AA5" s="339">
        <f>MAX('Január-December'!X34:X62)</f>
        <v>28.5</v>
      </c>
      <c r="AB5" s="340">
        <f>SUM('Január-December'!X34:X62)</f>
        <v>76</v>
      </c>
      <c r="AC5" s="341">
        <f>MAX('Január-December'!Y34:Y62)</f>
        <v>3</v>
      </c>
      <c r="AD5" s="342">
        <f>MAX('Január-December'!Z34:Z62)</f>
        <v>1.7</v>
      </c>
      <c r="AE5" s="343"/>
    </row>
    <row r="6" spans="1:31" s="240" customFormat="1" hidden="1" x14ac:dyDescent="0.3">
      <c r="A6" s="238"/>
      <c r="B6" s="239">
        <v>42422.626226851855</v>
      </c>
      <c r="C6" s="240">
        <v>42427.289421296293</v>
      </c>
      <c r="F6" s="240">
        <v>42409</v>
      </c>
      <c r="G6" s="241">
        <v>42405</v>
      </c>
      <c r="H6" s="239">
        <v>42422.410949074074</v>
      </c>
      <c r="I6" s="240">
        <v>42427.289421296293</v>
      </c>
      <c r="J6" s="241"/>
      <c r="K6" s="242"/>
      <c r="L6" s="240" t="s">
        <v>242</v>
      </c>
      <c r="M6" s="240">
        <v>42427.574143518519</v>
      </c>
      <c r="O6" s="240">
        <v>42402</v>
      </c>
      <c r="P6" s="243">
        <v>42407</v>
      </c>
      <c r="Q6" s="239">
        <v>42416.939421296294</v>
      </c>
      <c r="R6" s="240">
        <v>42410.759606481479</v>
      </c>
      <c r="S6" s="243"/>
      <c r="T6" s="239">
        <v>42409.955636574072</v>
      </c>
      <c r="U6" s="240">
        <v>42409.955636574072</v>
      </c>
      <c r="W6" s="240">
        <v>42409</v>
      </c>
      <c r="X6" s="240">
        <v>42429</v>
      </c>
      <c r="Y6" s="241"/>
      <c r="Z6" s="242">
        <v>42410</v>
      </c>
      <c r="AA6" s="242">
        <v>42410</v>
      </c>
      <c r="AC6" s="240">
        <v>42410</v>
      </c>
      <c r="AD6" s="241">
        <v>42410</v>
      </c>
      <c r="AE6" s="242"/>
    </row>
    <row r="7" spans="1:31" s="344" customFormat="1" x14ac:dyDescent="0.3">
      <c r="A7" s="352" t="s">
        <v>25</v>
      </c>
      <c r="B7" s="318">
        <f>MAX('Január-December'!E63:E93)</f>
        <v>20.399999999999999</v>
      </c>
      <c r="C7" s="317">
        <f>MIN('Január-December'!F63:F93)</f>
        <v>-6.9</v>
      </c>
      <c r="D7" s="317">
        <f>IFERROR(AVERAGE('Január-December'!G63:G93),"")</f>
        <v>5.9733870967741938</v>
      </c>
      <c r="E7" s="317">
        <f>IFERROR(AVERAGE('Január-December'!H63:H93),"")</f>
        <v>5.8612903225806452</v>
      </c>
      <c r="F7" s="317">
        <f>MAX('Január-December'!G63:G93)</f>
        <v>14.65</v>
      </c>
      <c r="G7" s="319">
        <f>MIN('Január-December'!G63:G93)</f>
        <v>1.05</v>
      </c>
      <c r="H7" s="318">
        <f>MAX('Január-December'!I63:I93)</f>
        <v>10</v>
      </c>
      <c r="I7" s="317">
        <f>MIN('Január-December'!J63:J93)</f>
        <v>-13.6</v>
      </c>
      <c r="J7" s="319">
        <f>IFERROR(AVERAGE('Január-December'!K63:K93),"")</f>
        <v>0.35376207330340015</v>
      </c>
      <c r="K7" s="320">
        <f>MAX('Január-December'!L63:L93)</f>
        <v>95</v>
      </c>
      <c r="L7" s="321">
        <f>COUNTIF('Január-December'!L63:L93,"99")</f>
        <v>0</v>
      </c>
      <c r="M7" s="322">
        <f>MIN('Január-December'!M63:M93)</f>
        <v>22</v>
      </c>
      <c r="N7" s="322">
        <f>IFERROR(AVERAGE('Január-December'!N63:N93),"")</f>
        <v>69.666921713438285</v>
      </c>
      <c r="O7" s="322">
        <f>MAX('Január-December'!N63:N93)</f>
        <v>91.494773519163758</v>
      </c>
      <c r="P7" s="323">
        <f>MIN('Január-December'!N63:N93)</f>
        <v>46.788194444444443</v>
      </c>
      <c r="Q7" s="324">
        <f>MAX('Január-December'!O63:O93)</f>
        <v>1031.8</v>
      </c>
      <c r="R7" s="325">
        <f>MIN('Január-December'!P63:P93)</f>
        <v>998.9</v>
      </c>
      <c r="S7" s="326">
        <f>IFERROR(AVERAGE('Január-December'!Q63:Q93),"")</f>
        <v>1013.6593764928174</v>
      </c>
      <c r="T7" s="336">
        <f>MAX('Január-December'!R63:R93)</f>
        <v>12.2</v>
      </c>
      <c r="U7" s="337">
        <f>MAX('Január-December'!S63:S93)</f>
        <v>8</v>
      </c>
      <c r="V7" s="337">
        <f>IFERROR(AVERAGE('Január-December'!T63:T93),"")</f>
        <v>1.4870967741935481</v>
      </c>
      <c r="W7" s="337">
        <f>MAX('Január-December'!T63:T93)</f>
        <v>3.3</v>
      </c>
      <c r="X7" s="337">
        <f>MIN('Január-December'!T63:T93)</f>
        <v>0.3</v>
      </c>
      <c r="Y7" s="354" t="s">
        <v>94</v>
      </c>
      <c r="Z7" s="338">
        <f>MAX('Január-December'!W63:W93)</f>
        <v>10.8</v>
      </c>
      <c r="AA7" s="339">
        <f>MAX('Január-December'!X63:X93)</f>
        <v>11.5</v>
      </c>
      <c r="AB7" s="340">
        <f>SUM('Január-December'!X63:X93)</f>
        <v>31.900000000000002</v>
      </c>
      <c r="AC7" s="341">
        <f>MAX('Január-December'!Y63:Y93)</f>
        <v>2</v>
      </c>
      <c r="AD7" s="342">
        <f>MAX('Január-December'!Z63:Z93)</f>
        <v>2</v>
      </c>
      <c r="AE7" s="343"/>
    </row>
    <row r="8" spans="1:31" s="240" customFormat="1" hidden="1" x14ac:dyDescent="0.3">
      <c r="A8" s="238"/>
      <c r="B8" s="239">
        <v>42460.57916666667</v>
      </c>
      <c r="C8" s="240">
        <v>42454.217361111114</v>
      </c>
      <c r="F8" s="240">
        <v>42460</v>
      </c>
      <c r="G8" s="241">
        <v>42453</v>
      </c>
      <c r="H8" s="244">
        <v>42460.332638888889</v>
      </c>
      <c r="I8" s="240">
        <v>42448.755555555559</v>
      </c>
      <c r="J8" s="241"/>
      <c r="K8" s="242">
        <v>42436.370833333334</v>
      </c>
      <c r="M8" s="240">
        <v>42448.614583333336</v>
      </c>
      <c r="O8" s="240">
        <v>42436</v>
      </c>
      <c r="P8" s="243">
        <v>42453</v>
      </c>
      <c r="Q8" s="239">
        <v>42445.95416666667</v>
      </c>
      <c r="R8" s="240">
        <v>42432.691666666666</v>
      </c>
      <c r="S8" s="243"/>
      <c r="T8" s="239">
        <v>42459</v>
      </c>
      <c r="U8" s="240">
        <v>42459</v>
      </c>
      <c r="W8" s="240">
        <v>42459</v>
      </c>
      <c r="X8" s="240">
        <v>42436</v>
      </c>
      <c r="Y8" s="241"/>
      <c r="Z8" s="242">
        <v>42430</v>
      </c>
      <c r="AA8" s="242">
        <v>42436</v>
      </c>
      <c r="AC8" s="240">
        <v>42443</v>
      </c>
      <c r="AD8" s="241">
        <v>42443</v>
      </c>
      <c r="AE8" s="242"/>
    </row>
    <row r="9" spans="1:31" s="344" customFormat="1" x14ac:dyDescent="0.3">
      <c r="A9" s="352" t="s">
        <v>26</v>
      </c>
      <c r="B9" s="318">
        <f>MAX('Január-December'!E94:E123)</f>
        <v>27.7</v>
      </c>
      <c r="C9" s="317">
        <f>MIN('Január-December'!F94:F123)</f>
        <v>-3.6</v>
      </c>
      <c r="D9" s="317">
        <f>IFERROR(AVERAGE('Január-December'!G94:G123),"")</f>
        <v>11.524166666666668</v>
      </c>
      <c r="E9" s="317">
        <f>IFERROR(AVERAGE('Január-December'!H94:H123),"")</f>
        <v>11.3</v>
      </c>
      <c r="F9" s="317">
        <f>MAX('Január-December'!G94:G123)</f>
        <v>16.524999999999999</v>
      </c>
      <c r="G9" s="319">
        <f>MIN('Január-December'!G94:G123)</f>
        <v>4.9749999999999996</v>
      </c>
      <c r="H9" s="318">
        <f>MAX('Január-December'!I94:I123)</f>
        <v>14.9</v>
      </c>
      <c r="I9" s="317">
        <f>MIN('Január-December'!J94:J123)</f>
        <v>-7.3</v>
      </c>
      <c r="J9" s="319">
        <f>IFERROR(AVERAGE('Január-December'!K94:K123),"")</f>
        <v>6.1312027621381322</v>
      </c>
      <c r="K9" s="320">
        <f>MAX('Január-December'!L94:L123)</f>
        <v>99</v>
      </c>
      <c r="L9" s="321">
        <f>COUNTIF('Január-December'!L94:L123,"99")</f>
        <v>19</v>
      </c>
      <c r="M9" s="322">
        <f>MIN('Január-December'!M94:M123)</f>
        <v>19</v>
      </c>
      <c r="N9" s="322">
        <f>IFERROR(AVERAGE('Január-December'!N94:N123),"")</f>
        <v>74.600693795971267</v>
      </c>
      <c r="O9" s="322">
        <f>MAX('Január-December'!N94:N123)</f>
        <v>97.170138888888886</v>
      </c>
      <c r="P9" s="323">
        <f>MIN('Január-December'!N94:N123)</f>
        <v>51.260416666666664</v>
      </c>
      <c r="Q9" s="324">
        <f>MAX('Január-December'!O94:O123)</f>
        <v>1028.5999999999999</v>
      </c>
      <c r="R9" s="325">
        <f>MIN('Január-December'!P94:P123)</f>
        <v>1001.2</v>
      </c>
      <c r="S9" s="326">
        <f>IFERROR(AVERAGE('Január-December'!Q94:Q123),"")</f>
        <v>1012.8796895111035</v>
      </c>
      <c r="T9" s="336">
        <f>MAX('Január-December'!R94:R123)</f>
        <v>13.3</v>
      </c>
      <c r="U9" s="337">
        <f>MAX('Január-December'!S94:S123)</f>
        <v>8.1999999999999993</v>
      </c>
      <c r="V9" s="337">
        <f>IFERROR(AVERAGE('Január-December'!T94:T123),"")</f>
        <v>1.5100000000000005</v>
      </c>
      <c r="W9" s="337">
        <f>MAX('Január-December'!T94:T123)</f>
        <v>3.3</v>
      </c>
      <c r="X9" s="337">
        <f>MIN('Január-December'!T94:T123)</f>
        <v>0.6</v>
      </c>
      <c r="Y9" s="354" t="s">
        <v>96</v>
      </c>
      <c r="Z9" s="338">
        <f>MAX('Január-December'!W94:W123)</f>
        <v>104.4</v>
      </c>
      <c r="AA9" s="339">
        <f>MAX('Január-December'!X94:X123)</f>
        <v>21.5</v>
      </c>
      <c r="AB9" s="340">
        <f>SUM('Január-December'!X94:X123)</f>
        <v>65</v>
      </c>
      <c r="AC9" s="341">
        <f>MAX('Január-December'!Y94:Y123)</f>
        <v>0</v>
      </c>
      <c r="AD9" s="342">
        <f>MAX('Január-December'!Z94:Z123)</f>
        <v>0</v>
      </c>
      <c r="AE9" s="343"/>
    </row>
    <row r="10" spans="1:31" s="240" customFormat="1" hidden="1" x14ac:dyDescent="0.3">
      <c r="A10" s="238"/>
      <c r="B10" s="239">
        <v>42466.593055555553</v>
      </c>
      <c r="C10" s="240">
        <v>42463.226388888892</v>
      </c>
      <c r="F10" s="240">
        <v>42477</v>
      </c>
      <c r="G10" s="241">
        <v>42485</v>
      </c>
      <c r="H10" s="239">
        <v>42468.44027777778</v>
      </c>
      <c r="I10" s="240">
        <v>42462.72152777778</v>
      </c>
      <c r="J10" s="241"/>
      <c r="K10" s="242"/>
      <c r="M10" s="240">
        <v>42463.506249999999</v>
      </c>
      <c r="O10" s="240">
        <v>42474</v>
      </c>
      <c r="P10" s="243">
        <v>42462</v>
      </c>
      <c r="Q10" s="239">
        <v>42462.412499999999</v>
      </c>
      <c r="R10" s="240">
        <v>42484.168055555558</v>
      </c>
      <c r="S10" s="243"/>
      <c r="T10" s="239">
        <v>42477.480555555558</v>
      </c>
      <c r="U10" s="240">
        <v>42477.480555555558</v>
      </c>
      <c r="W10" s="240">
        <v>42477</v>
      </c>
      <c r="X10" s="240">
        <v>42483</v>
      </c>
      <c r="Y10" s="241"/>
      <c r="Z10" s="242">
        <v>42466</v>
      </c>
      <c r="AA10" s="242">
        <v>42466</v>
      </c>
      <c r="AD10" s="241"/>
      <c r="AE10" s="242"/>
    </row>
    <row r="11" spans="1:31" s="344" customFormat="1" x14ac:dyDescent="0.3">
      <c r="A11" s="352" t="s">
        <v>27</v>
      </c>
      <c r="B11" s="318">
        <f>MAX('Január-December'!E124:E154)</f>
        <v>29.2</v>
      </c>
      <c r="C11" s="317">
        <f>MIN('Január-December'!F124:F154)</f>
        <v>3.3</v>
      </c>
      <c r="D11" s="317">
        <f>IFERROR(AVERAGE('Január-December'!G124:G154),"")</f>
        <v>15.179838709677419</v>
      </c>
      <c r="E11" s="317">
        <f>IFERROR(AVERAGE('Január-December'!H124:H154),"")</f>
        <v>14.887096774193552</v>
      </c>
      <c r="F11" s="317">
        <f>MAX('Január-December'!G124:G154)</f>
        <v>21.85</v>
      </c>
      <c r="G11" s="319">
        <f>MIN('Január-December'!G124:G154)</f>
        <v>8.1</v>
      </c>
      <c r="H11" s="318">
        <f>MAX('Január-December'!I124:I154)</f>
        <v>20</v>
      </c>
      <c r="I11" s="317">
        <f>MIN('Január-December'!J124:J154)</f>
        <v>2.9</v>
      </c>
      <c r="J11" s="319">
        <f>IFERROR(AVERAGE('Január-December'!K124:K154),"")</f>
        <v>10.47896440054048</v>
      </c>
      <c r="K11" s="320">
        <f>MAX('Január-December'!L124:L154)</f>
        <v>99</v>
      </c>
      <c r="L11" s="321">
        <f>COUNTIF('Január-December'!L124:L154,"99")</f>
        <v>31</v>
      </c>
      <c r="M11" s="322">
        <f>MIN('Január-December'!M124:M154)</f>
        <v>33</v>
      </c>
      <c r="N11" s="322">
        <f>IFERROR(AVERAGE('Január-December'!N124:N154),"")</f>
        <v>77.831684088930913</v>
      </c>
      <c r="O11" s="322">
        <f>MAX('Január-December'!N124:N154)</f>
        <v>96.71875</v>
      </c>
      <c r="P11" s="323">
        <f>MIN('Január-December'!N124:N154)</f>
        <v>67.892215568862269</v>
      </c>
      <c r="Q11" s="324">
        <f>MAX('Január-December'!O124:O154)</f>
        <v>1023.3</v>
      </c>
      <c r="R11" s="325">
        <f>MIN('Január-December'!P124:P154)</f>
        <v>996.2</v>
      </c>
      <c r="S11" s="326">
        <f>IFERROR(AVERAGE('Január-December'!Q124:Q154),"")</f>
        <v>1014.2840277192272</v>
      </c>
      <c r="T11" s="336">
        <f>MAX('Január-December'!R124:R154)</f>
        <v>12.6</v>
      </c>
      <c r="U11" s="337">
        <f>MAX('Január-December'!S124:S154)</f>
        <v>6.6</v>
      </c>
      <c r="V11" s="337">
        <f>IFERROR(AVERAGE('Január-December'!T124:T154),"")</f>
        <v>1.0774193548387097</v>
      </c>
      <c r="W11" s="337">
        <f>MAX('Január-December'!T124:T154)</f>
        <v>1.9</v>
      </c>
      <c r="X11" s="337">
        <f>MIN('Január-December'!T124:T154)</f>
        <v>0.6</v>
      </c>
      <c r="Y11" s="354" t="s">
        <v>44</v>
      </c>
      <c r="Z11" s="338">
        <f>MAX('Január-December'!W124:W154)</f>
        <v>75.599999999999994</v>
      </c>
      <c r="AA11" s="339">
        <f>MAX('Január-December'!X124:X154)</f>
        <v>20.100000000000001</v>
      </c>
      <c r="AB11" s="340">
        <f>SUM('Január-December'!X124:X154)</f>
        <v>80.5</v>
      </c>
      <c r="AC11" s="341">
        <f>MAX('Január-December'!Y124:Y154)</f>
        <v>0</v>
      </c>
      <c r="AD11" s="342">
        <f>MAX('Január-December'!Z124:Z154)</f>
        <v>0</v>
      </c>
      <c r="AE11" s="343"/>
    </row>
    <row r="12" spans="1:31" s="240" customFormat="1" hidden="1" x14ac:dyDescent="0.3">
      <c r="A12" s="238"/>
      <c r="B12" s="239">
        <v>42520.506944444445</v>
      </c>
      <c r="C12" s="240">
        <v>42491.177083333336</v>
      </c>
      <c r="F12" s="240">
        <v>42521</v>
      </c>
      <c r="G12" s="241">
        <v>42507</v>
      </c>
      <c r="H12" s="239">
        <v>42519.409722222219</v>
      </c>
      <c r="I12" s="240">
        <v>42506.227777777778</v>
      </c>
      <c r="J12" s="241"/>
      <c r="K12" s="242"/>
      <c r="M12" s="245">
        <v>42521.551388888889</v>
      </c>
      <c r="O12" s="240">
        <v>42504</v>
      </c>
      <c r="P12" s="243">
        <v>42496</v>
      </c>
      <c r="Q12" s="239">
        <v>42495.220833333333</v>
      </c>
      <c r="R12" s="240">
        <v>42503.679166666669</v>
      </c>
      <c r="S12" s="243"/>
      <c r="T12" s="239">
        <v>42495</v>
      </c>
      <c r="U12" s="240">
        <v>42495</v>
      </c>
      <c r="W12" s="240">
        <v>42497</v>
      </c>
      <c r="X12" s="240">
        <v>42511</v>
      </c>
      <c r="Y12" s="241"/>
      <c r="Z12" s="242">
        <v>42501</v>
      </c>
      <c r="AA12" s="242">
        <v>42501</v>
      </c>
      <c r="AD12" s="241"/>
      <c r="AE12" s="242"/>
    </row>
    <row r="13" spans="1:31" s="344" customFormat="1" x14ac:dyDescent="0.3">
      <c r="A13" s="352" t="s">
        <v>28</v>
      </c>
      <c r="B13" s="345">
        <f>MAX('Január-December'!E155:E184)</f>
        <v>35.799999999999997</v>
      </c>
      <c r="C13" s="317">
        <f>MIN('Január-December'!F155:F184)</f>
        <v>2.8</v>
      </c>
      <c r="D13" s="317">
        <f>IFERROR(AVERAGE('Január-December'!G155:G184),"")</f>
        <v>20.455833333333331</v>
      </c>
      <c r="E13" s="317">
        <f>IFERROR(AVERAGE('Január-December'!H155:H184),"")</f>
        <v>19.963333333333335</v>
      </c>
      <c r="F13" s="317">
        <f>MAX('Január-December'!G155:G184)</f>
        <v>27.95</v>
      </c>
      <c r="G13" s="346">
        <f>MIN('Január-December'!G155:G184)</f>
        <v>15.024999999999999</v>
      </c>
      <c r="H13" s="318">
        <f>MAX('Január-December'!I155:I184)</f>
        <v>23.3</v>
      </c>
      <c r="I13" s="317">
        <f>MIN('Január-December'!J155:J184)</f>
        <v>2.4</v>
      </c>
      <c r="J13" s="319">
        <f>IFERROR(AVERAGE('Január-December'!K155:K184),"")</f>
        <v>14.747071583078379</v>
      </c>
      <c r="K13" s="320">
        <f>MAX('Január-December'!L155:L184)</f>
        <v>99</v>
      </c>
      <c r="L13" s="321">
        <f>COUNTIF('Január-December'!L155:L184,"99")</f>
        <v>28</v>
      </c>
      <c r="M13" s="322">
        <f>MIN('Január-December'!M155:M184)</f>
        <v>24</v>
      </c>
      <c r="N13" s="322">
        <f>IFERROR(AVERAGE('Január-December'!N155:N184),"")</f>
        <v>76.916301875301812</v>
      </c>
      <c r="O13" s="322">
        <f>MAX('Január-December'!N155:N184)</f>
        <v>96.804597701149419</v>
      </c>
      <c r="P13" s="323">
        <f>MIN('Január-December'!N155:N184)</f>
        <v>59.072463768115945</v>
      </c>
      <c r="Q13" s="347">
        <f>MAX('Január-December'!O155:O184)</f>
        <v>1024.8</v>
      </c>
      <c r="R13" s="325">
        <f>MIN('Január-December'!P155:P184)</f>
        <v>999</v>
      </c>
      <c r="S13" s="348">
        <f>IFERROR(AVERAGE('Január-December'!Q155:Q184),"")</f>
        <v>1013.7551878968399</v>
      </c>
      <c r="T13" s="336">
        <f>MAX('Január-December'!R155:R184)</f>
        <v>12.2</v>
      </c>
      <c r="U13" s="337">
        <f>MAX('Január-December'!S155:S184)</f>
        <v>7.2</v>
      </c>
      <c r="V13" s="337">
        <f>IFERROR(AVERAGE('Január-December'!T155:T184),"")</f>
        <v>1.25</v>
      </c>
      <c r="W13" s="337">
        <f>MAX('Január-December'!T155:T184)</f>
        <v>3.4</v>
      </c>
      <c r="X13" s="337">
        <f>MIN('Január-December'!T155:T184)</f>
        <v>0.3</v>
      </c>
      <c r="Y13" s="354" t="s">
        <v>96</v>
      </c>
      <c r="Z13" s="338">
        <f>MAX('Január-December'!W155:W184)</f>
        <v>10.8</v>
      </c>
      <c r="AA13" s="339">
        <f>MAX('Január-December'!X155:X184)</f>
        <v>6</v>
      </c>
      <c r="AB13" s="340">
        <f>SUM('Január-December'!X155:X184)</f>
        <v>16.8</v>
      </c>
      <c r="AC13" s="341">
        <f>MAX('Január-December'!Y155:Y184)</f>
        <v>0</v>
      </c>
      <c r="AD13" s="342">
        <f>MAX('Január-December'!Z155:Z184)</f>
        <v>0</v>
      </c>
      <c r="AE13" s="343"/>
    </row>
    <row r="14" spans="1:31" s="240" customFormat="1" hidden="1" x14ac:dyDescent="0.3">
      <c r="A14" s="238"/>
      <c r="B14" s="239">
        <v>42545.57916666667</v>
      </c>
      <c r="C14" s="240">
        <v>42529.206250000003</v>
      </c>
      <c r="F14" s="240">
        <v>42546</v>
      </c>
      <c r="G14" s="241">
        <v>42528</v>
      </c>
      <c r="H14" s="239">
        <v>42547.395138888889</v>
      </c>
      <c r="I14" s="240">
        <v>42529.206250000003</v>
      </c>
      <c r="J14" s="241"/>
      <c r="K14" s="242"/>
      <c r="M14" s="240">
        <v>42538.604861111111</v>
      </c>
      <c r="O14" s="240">
        <v>42523</v>
      </c>
      <c r="P14" s="243">
        <v>42538</v>
      </c>
      <c r="Q14" s="239">
        <v>42543.265972222223</v>
      </c>
      <c r="R14" s="240">
        <v>42535.19027777778</v>
      </c>
      <c r="S14" s="243"/>
      <c r="T14" s="239">
        <v>42538.204861111109</v>
      </c>
      <c r="U14" s="240">
        <v>42538.462500000001</v>
      </c>
      <c r="W14" s="240">
        <v>42538</v>
      </c>
      <c r="X14" s="240">
        <v>42523</v>
      </c>
      <c r="Y14" s="241"/>
      <c r="Z14" s="242">
        <v>42530.564583333333</v>
      </c>
      <c r="AA14" s="242">
        <v>42523</v>
      </c>
      <c r="AD14" s="241"/>
      <c r="AE14" s="242"/>
    </row>
    <row r="15" spans="1:31" s="344" customFormat="1" x14ac:dyDescent="0.3">
      <c r="A15" s="352" t="s">
        <v>29</v>
      </c>
      <c r="B15" s="345">
        <f>MAX('Január-December'!E185:E215)</f>
        <v>34.200000000000003</v>
      </c>
      <c r="C15" s="317">
        <f>MIN('Január-December'!F185:F215)</f>
        <v>5.9</v>
      </c>
      <c r="D15" s="317">
        <f>IFERROR(AVERAGE('Január-December'!G185:G215),"")</f>
        <v>21.02416666666667</v>
      </c>
      <c r="E15" s="317">
        <f>IFERROR(AVERAGE('Január-December'!H185:H215),"")</f>
        <v>21.480769230769234</v>
      </c>
      <c r="F15" s="317">
        <f>MAX('Január-December'!G185:G215)</f>
        <v>27.75</v>
      </c>
      <c r="G15" s="346">
        <f>MIN('Január-December'!G185:G215)</f>
        <v>16.024999999999999</v>
      </c>
      <c r="H15" s="318">
        <f>MAX('Január-December'!I185:I215)</f>
        <v>23</v>
      </c>
      <c r="I15" s="317">
        <f>MIN('Január-December'!J185:J215)</f>
        <v>5.7</v>
      </c>
      <c r="J15" s="319">
        <f>IFERROR(AVERAGE('Január-December'!K185:K215),"")</f>
        <v>15.004585807272674</v>
      </c>
      <c r="K15" s="320">
        <f>MAX('Január-December'!L185:L215)</f>
        <v>99</v>
      </c>
      <c r="L15" s="321">
        <f>COUNTIF('Január-December'!L185:L215,"99")</f>
        <v>24</v>
      </c>
      <c r="M15" s="322">
        <f>MIN('Január-December'!M185:M215)</f>
        <v>27</v>
      </c>
      <c r="N15" s="322">
        <f>IFERROR(AVERAGE('Január-December'!N185:N215),"")</f>
        <v>70.464934800737467</v>
      </c>
      <c r="O15" s="322">
        <f>MAX('Január-December'!N185:N215)</f>
        <v>93.239130434782609</v>
      </c>
      <c r="P15" s="323">
        <f>MIN('Január-December'!N185:N215)</f>
        <v>49.672222222222224</v>
      </c>
      <c r="Q15" s="347">
        <f>MAX('Január-December'!O185:O215)</f>
        <v>1020.7</v>
      </c>
      <c r="R15" s="325">
        <f>MIN('Január-December'!P185:P215)</f>
        <v>1007.8</v>
      </c>
      <c r="S15" s="348">
        <f>IFERROR(AVERAGE('Január-December'!Q215:Q1908),"")</f>
        <v>1020.3439388094943</v>
      </c>
      <c r="T15" s="336">
        <f>MAX('Január-December'!R185:R215)</f>
        <v>11.9</v>
      </c>
      <c r="U15" s="337">
        <f>MAX('Január-December'!S185:S215)</f>
        <v>5.7</v>
      </c>
      <c r="V15" s="337">
        <f>IFERROR(AVERAGE('Január-December'!T185:T215),"")</f>
        <v>0.98076923076923106</v>
      </c>
      <c r="W15" s="337">
        <f>MAX('Január-December'!T185:T215)</f>
        <v>2.2999999999999998</v>
      </c>
      <c r="X15" s="337">
        <f>MIN('Január-December'!T185:T215)</f>
        <v>0.5</v>
      </c>
      <c r="Y15" s="354" t="s">
        <v>96</v>
      </c>
      <c r="Z15" s="338">
        <f>MAX('Január-December'!W185:W215)</f>
        <v>140.4</v>
      </c>
      <c r="AA15" s="339">
        <f>MAX('Január-December'!X185:X215)</f>
        <v>45.6</v>
      </c>
      <c r="AB15" s="340">
        <f>SUM('Január-December'!X185:X215)</f>
        <v>171.20000000000002</v>
      </c>
      <c r="AC15" s="341">
        <f>MAX('Január-December'!Y185:Y215)</f>
        <v>0</v>
      </c>
      <c r="AD15" s="342">
        <f>MAX('Január-December'!Z185:Z215)</f>
        <v>0</v>
      </c>
      <c r="AE15" s="343"/>
    </row>
    <row r="16" spans="1:31" s="240" customFormat="1" hidden="1" x14ac:dyDescent="0.3">
      <c r="A16" s="238"/>
      <c r="B16" s="239">
        <v>42563.631944444445</v>
      </c>
      <c r="C16" s="240">
        <v>42559.213888888888</v>
      </c>
      <c r="F16" s="240">
        <v>42563</v>
      </c>
      <c r="G16" s="241">
        <v>42567</v>
      </c>
      <c r="H16" s="239">
        <v>42579</v>
      </c>
      <c r="I16" s="240">
        <v>42559.224305555559</v>
      </c>
      <c r="J16" s="241"/>
      <c r="K16" s="242"/>
      <c r="M16" s="240">
        <v>42559.637499999997</v>
      </c>
      <c r="O16" s="240">
        <v>42554</v>
      </c>
      <c r="P16" s="243">
        <v>42556</v>
      </c>
      <c r="Q16" s="239">
        <v>42559.283333333333</v>
      </c>
      <c r="R16" s="240">
        <v>42564.557638888888</v>
      </c>
      <c r="S16" s="243"/>
      <c r="T16" s="239">
        <v>42577</v>
      </c>
      <c r="U16" s="240">
        <v>42564</v>
      </c>
      <c r="W16" s="240">
        <v>42562</v>
      </c>
      <c r="X16" s="240">
        <v>42581</v>
      </c>
      <c r="Y16" s="241"/>
      <c r="Z16" s="242">
        <v>42564.621527777781</v>
      </c>
      <c r="AA16" s="242">
        <v>42568</v>
      </c>
      <c r="AD16" s="241"/>
      <c r="AE16" s="242"/>
    </row>
    <row r="17" spans="1:31" s="344" customFormat="1" x14ac:dyDescent="0.3">
      <c r="A17" s="352" t="s">
        <v>30</v>
      </c>
      <c r="B17" s="345">
        <f>MAX('Január-December'!E216:E246)</f>
        <v>31.4</v>
      </c>
      <c r="C17" s="317">
        <f>MIN('Január-December'!F216:F246)</f>
        <v>5.3</v>
      </c>
      <c r="D17" s="317">
        <f>IFERROR(AVERAGE('Január-December'!G216:G246),"")</f>
        <v>18.636290322580646</v>
      </c>
      <c r="E17" s="317">
        <f>IFERROR(AVERAGE('Január-December'!H216:H246),"")</f>
        <v>18.874193548387098</v>
      </c>
      <c r="F17" s="317">
        <f>MAX('Január-December'!G216:G246)</f>
        <v>24.35</v>
      </c>
      <c r="G17" s="346">
        <f>MIN('Január-December'!G216:G246)</f>
        <v>13.574999999999999</v>
      </c>
      <c r="H17" s="318">
        <f>MAX('Január-December'!I216:I246)</f>
        <v>21.5</v>
      </c>
      <c r="I17" s="317">
        <f>MIN('Január-December'!J216:J246)</f>
        <v>5.2</v>
      </c>
      <c r="J17" s="319">
        <f>IFERROR(AVERAGE('Január-December'!K216:K246),"")</f>
        <v>14.215541315887352</v>
      </c>
      <c r="K17" s="320">
        <f>MAX('Január-December'!L216:L246)</f>
        <v>99</v>
      </c>
      <c r="L17" s="321">
        <f>COUNTIF('Január-December'!L216:L246,"99")</f>
        <v>30</v>
      </c>
      <c r="M17" s="322">
        <f>MIN('Január-December'!M216:M246)</f>
        <v>32</v>
      </c>
      <c r="N17" s="322">
        <f>IFERROR(AVERAGE('Január-December'!N216:N246),"")</f>
        <v>78.768084838346468</v>
      </c>
      <c r="O17" s="322">
        <f>MAX('Január-December'!N216:N246)</f>
        <v>95.13333333333334</v>
      </c>
      <c r="P17" s="323">
        <f>MIN('Január-December'!N216:N246)</f>
        <v>67.82167832167832</v>
      </c>
      <c r="Q17" s="347">
        <f>MAX('Január-December'!O216:O246)</f>
        <v>1026</v>
      </c>
      <c r="R17" s="325">
        <f>MIN('Január-December'!P216:P246)</f>
        <v>1010.9</v>
      </c>
      <c r="S17" s="348">
        <f>IFERROR(AVERAGE('Január-December'!Q216:Q246),"")</f>
        <v>1018.5225786883102</v>
      </c>
      <c r="T17" s="336">
        <f>MAX('Január-December'!R216:R246)</f>
        <v>8.8000000000000007</v>
      </c>
      <c r="U17" s="337">
        <f>MAX('Január-December'!S216:S246)</f>
        <v>4.7</v>
      </c>
      <c r="V17" s="337">
        <f>IFERROR(AVERAGE('Január-December'!T216:T246),"")</f>
        <v>1.1129032258064513</v>
      </c>
      <c r="W17" s="337">
        <f>MAX('Január-December'!T216:T246)</f>
        <v>1.9</v>
      </c>
      <c r="X17" s="337">
        <f>MIN('Január-December'!T216:T246)</f>
        <v>0.5</v>
      </c>
      <c r="Y17" s="354" t="s">
        <v>93</v>
      </c>
      <c r="Z17" s="338">
        <f>MAX('Január-December'!W216:W246)</f>
        <v>65</v>
      </c>
      <c r="AA17" s="339">
        <f>MAX('Január-December'!X216:X246)</f>
        <v>57</v>
      </c>
      <c r="AB17" s="340">
        <f>SUM('Január-December'!X216:X246)</f>
        <v>91</v>
      </c>
      <c r="AC17" s="341">
        <f>MAX('Január-December'!Y216:Y246)</f>
        <v>0</v>
      </c>
      <c r="AD17" s="342">
        <f>MAX('Január-December'!Z216:Z246)</f>
        <v>0</v>
      </c>
      <c r="AE17" s="343"/>
    </row>
    <row r="18" spans="1:31" s="240" customFormat="1" hidden="1" x14ac:dyDescent="0.3">
      <c r="A18" s="238"/>
      <c r="B18" s="239">
        <v>42591.579861111109</v>
      </c>
      <c r="C18" s="240">
        <v>42594.24722222222</v>
      </c>
      <c r="F18" s="240">
        <v>42587</v>
      </c>
      <c r="G18" s="241">
        <v>42594</v>
      </c>
      <c r="H18" s="239">
        <v>42583.5625</v>
      </c>
      <c r="I18" s="240">
        <v>42594.24722222222</v>
      </c>
      <c r="J18" s="241"/>
      <c r="K18" s="242"/>
      <c r="M18" s="240">
        <v>42594.684027777781</v>
      </c>
      <c r="O18" s="240">
        <v>42604</v>
      </c>
      <c r="P18" s="243">
        <v>42589</v>
      </c>
      <c r="Q18" s="239">
        <v>42605.398611111108</v>
      </c>
      <c r="R18" s="240">
        <v>42600.689583333333</v>
      </c>
      <c r="S18" s="243"/>
      <c r="T18" s="239">
        <v>42592.597222222219</v>
      </c>
      <c r="U18" s="240">
        <v>42596</v>
      </c>
      <c r="W18" s="240">
        <v>42596</v>
      </c>
      <c r="X18" s="240">
        <v>42599</v>
      </c>
      <c r="Y18" s="241"/>
      <c r="Z18" s="242">
        <v>42596</v>
      </c>
      <c r="AA18" s="242">
        <v>42603</v>
      </c>
      <c r="AD18" s="241"/>
      <c r="AE18" s="242"/>
    </row>
    <row r="19" spans="1:31" s="344" customFormat="1" x14ac:dyDescent="0.3">
      <c r="A19" s="352" t="s">
        <v>31</v>
      </c>
      <c r="B19" s="345">
        <f>MAX('Január-December'!E247:E276)</f>
        <v>31.3</v>
      </c>
      <c r="C19" s="317">
        <f>MIN('Január-December'!F247:F276)</f>
        <v>2.8</v>
      </c>
      <c r="D19" s="317">
        <f>IFERROR(AVERAGE('Január-December'!G247:G276),"")</f>
        <v>16.018333333333334</v>
      </c>
      <c r="E19" s="317">
        <f>IFERROR(AVERAGE('Január-December'!H247:H276),"")</f>
        <v>16.7</v>
      </c>
      <c r="F19" s="317">
        <f>MAX('Január-December'!G247:G276)</f>
        <v>21.175000000000001</v>
      </c>
      <c r="G19" s="349">
        <f>MIN('Január-December'!G247:G276)</f>
        <v>7.95</v>
      </c>
      <c r="H19" s="318">
        <f>MAX('Január-December'!I247:I276)</f>
        <v>21.1</v>
      </c>
      <c r="I19" s="317">
        <f>MIN('Január-December'!J247:J276)</f>
        <v>5.9</v>
      </c>
      <c r="J19" s="319">
        <f>IFERROR(AVERAGE('Január-December'!K247:K276),"")</f>
        <v>13.159242835859722</v>
      </c>
      <c r="K19" s="320">
        <f>MAX('Január-December'!L247:L276)</f>
        <v>99</v>
      </c>
      <c r="L19" s="321">
        <f>COUNTIF('Január-December'!L247:L276,"99")</f>
        <v>27</v>
      </c>
      <c r="M19" s="322">
        <f>MIN('Január-December'!M247:M276)</f>
        <v>35</v>
      </c>
      <c r="N19" s="322">
        <f>IFERROR(AVERAGE('Január-December'!N247:N276),"")</f>
        <v>82.416225184025777</v>
      </c>
      <c r="O19" s="322">
        <f>MAX('Január-December'!N247:N276)</f>
        <v>96.678756476683944</v>
      </c>
      <c r="P19" s="322">
        <f>MIN('Január-December'!N247:N276)</f>
        <v>68.306306306306311</v>
      </c>
      <c r="Q19" s="347">
        <f>MAX('Január-December'!O247:O276)</f>
        <v>1027.9000000000001</v>
      </c>
      <c r="R19" s="325">
        <f>MIN('Január-December'!P247:P276)</f>
        <v>1008.7</v>
      </c>
      <c r="S19" s="348">
        <f>IFERROR(AVERAGE('Január-December'!Q247:Q276),"")</f>
        <v>1018.2232523148149</v>
      </c>
      <c r="T19" s="336">
        <f>MAX('Január-December'!R247:R276)</f>
        <v>9.5</v>
      </c>
      <c r="U19" s="350">
        <f>MAX('Január-December'!S247:S276)</f>
        <v>5.0999999999999996</v>
      </c>
      <c r="V19" s="350">
        <f>IFERROR(AVERAGE('Január-December'!T247:T276),"")</f>
        <v>0.77000000000000013</v>
      </c>
      <c r="W19" s="350">
        <f>MAX('Január-December'!T247:T276)</f>
        <v>1.6</v>
      </c>
      <c r="X19" s="350">
        <f>MIN('Január-December'!T247:T276)</f>
        <v>0.3</v>
      </c>
      <c r="Y19" s="354" t="s">
        <v>94</v>
      </c>
      <c r="Z19" s="338">
        <f>MAX('Január-December'!W247:W276)</f>
        <v>21.8</v>
      </c>
      <c r="AA19" s="339">
        <f>MAX('Január-December'!X247:X276)</f>
        <v>36.5</v>
      </c>
      <c r="AB19" s="340">
        <f>SUM('Január-December'!X247:X276)</f>
        <v>47.1</v>
      </c>
      <c r="AC19" s="341">
        <f>MAX('Január-December'!Y247:Y276)</f>
        <v>0</v>
      </c>
      <c r="AD19" s="342">
        <f>MAX('Január-December'!Z277:Z307)</f>
        <v>0</v>
      </c>
      <c r="AE19" s="343"/>
    </row>
    <row r="20" spans="1:31" s="240" customFormat="1" hidden="1" x14ac:dyDescent="0.3">
      <c r="A20" s="238"/>
      <c r="B20" s="239">
        <v>42625.62777777778</v>
      </c>
      <c r="C20" s="240">
        <v>42635.294444444444</v>
      </c>
      <c r="F20" s="240">
        <v>42617</v>
      </c>
      <c r="G20" s="241">
        <v>42635</v>
      </c>
      <c r="H20" s="239">
        <v>42620.513194444444</v>
      </c>
      <c r="I20" s="240">
        <v>42614.256249999999</v>
      </c>
      <c r="J20" s="241"/>
      <c r="K20" s="242"/>
      <c r="M20" s="240">
        <v>42622.613888888889</v>
      </c>
      <c r="O20" s="240">
        <v>42618</v>
      </c>
      <c r="P20" s="243">
        <v>42636</v>
      </c>
      <c r="Q20" s="239">
        <v>42641.339583333334</v>
      </c>
      <c r="R20" s="240">
        <v>42632.620833333334</v>
      </c>
      <c r="S20" s="243"/>
      <c r="T20" s="239">
        <v>42633</v>
      </c>
      <c r="U20" s="240">
        <v>42633</v>
      </c>
      <c r="W20" s="240">
        <v>42617</v>
      </c>
      <c r="X20" s="240">
        <v>42630</v>
      </c>
      <c r="Y20" s="241"/>
      <c r="Z20" s="242">
        <v>42618</v>
      </c>
      <c r="AA20" s="242">
        <v>42618</v>
      </c>
      <c r="AD20" s="241"/>
      <c r="AE20" s="242"/>
    </row>
    <row r="21" spans="1:31" s="344" customFormat="1" x14ac:dyDescent="0.3">
      <c r="A21" s="352" t="s">
        <v>32</v>
      </c>
      <c r="B21" s="345">
        <f>MAX('Január-December'!E277:E307)</f>
        <v>23.6</v>
      </c>
      <c r="C21" s="317">
        <f>MIN('Január-December'!F277:F307)</f>
        <v>-0.8</v>
      </c>
      <c r="D21" s="317">
        <f>IFERROR(AVERAGE('Január-December'!G277:G307),"")</f>
        <v>8.7278846153846139</v>
      </c>
      <c r="E21" s="317">
        <f>IFERROR(AVERAGE('Január-December'!H277:H307),"")</f>
        <v>8.7000000000000011</v>
      </c>
      <c r="F21" s="317">
        <f>MAX('Január-December'!G277:G307)</f>
        <v>15.149999999999999</v>
      </c>
      <c r="G21" s="349">
        <f>MIN('Január-December'!G277:G307)</f>
        <v>4.9249999999999998</v>
      </c>
      <c r="H21" s="318">
        <f>MAX('Január-December'!I277:I307)</f>
        <v>16.600000000000001</v>
      </c>
      <c r="I21" s="317">
        <f>MIN('Január-December'!J277:J307)</f>
        <v>-2.4</v>
      </c>
      <c r="J21" s="319">
        <f>IFERROR(AVERAGE('Január-December'!K277:K307),"")</f>
        <v>6.4836813428962108</v>
      </c>
      <c r="K21" s="320">
        <f>MAX('Január-December'!L277:L307)</f>
        <v>99</v>
      </c>
      <c r="L21" s="321">
        <f>COUNTIF('Január-December'!L277:L307,"99")</f>
        <v>15</v>
      </c>
      <c r="M21" s="322">
        <f>MIN('Január-December'!M277:M307)</f>
        <v>43</v>
      </c>
      <c r="N21" s="322">
        <f>IFERROR(AVERAGE('Január-December'!N277:N307),"")</f>
        <v>86.923527361521991</v>
      </c>
      <c r="O21" s="322">
        <f>MAX('Január-December'!N277:N307)</f>
        <v>97.954861111111114</v>
      </c>
      <c r="P21" s="322">
        <f>MIN('Január-December'!N277:N307)</f>
        <v>68.168421052631572</v>
      </c>
      <c r="Q21" s="347">
        <f>MAX('Január-December'!O277:O307)</f>
        <v>1030.3</v>
      </c>
      <c r="R21" s="325">
        <f>MIN('Január-December'!P277:P307)</f>
        <v>1009.8</v>
      </c>
      <c r="S21" s="348">
        <f>IFERROR(AVERAGE('Január-December'!Q277:Q307),"")</f>
        <v>1018.817429666869</v>
      </c>
      <c r="T21" s="336">
        <f>MAX('Január-December'!R277:R307)</f>
        <v>9.1999999999999993</v>
      </c>
      <c r="U21" s="350">
        <f>MAX('Január-December'!S277:S307)</f>
        <v>5</v>
      </c>
      <c r="V21" s="350">
        <f>IFERROR(AVERAGE('Január-December'!T277:T307),"")</f>
        <v>0.87692307692307681</v>
      </c>
      <c r="W21" s="350">
        <f>MAX('Január-December'!T277:T307)</f>
        <v>1.8</v>
      </c>
      <c r="X21" s="350">
        <f>MIN('Január-December'!T277:T307)</f>
        <v>0.3</v>
      </c>
      <c r="Y21" s="354" t="s">
        <v>97</v>
      </c>
      <c r="Z21" s="338">
        <f>MAX('Január-December'!W277:W307)</f>
        <v>14.4</v>
      </c>
      <c r="AA21" s="339">
        <f>MAX('Január-December'!X277:X307)</f>
        <v>28.5</v>
      </c>
      <c r="AB21" s="340">
        <f>SUM('Január-December'!X277:X307)</f>
        <v>128.30000000000001</v>
      </c>
      <c r="AC21" s="341">
        <f>MAX('Január-December'!Y277:Y307)</f>
        <v>0</v>
      </c>
      <c r="AD21" s="342">
        <f>MAX('Január-December'!Z277:Z307)</f>
        <v>0</v>
      </c>
      <c r="AE21" s="343"/>
    </row>
    <row r="22" spans="1:31" s="240" customFormat="1" hidden="1" x14ac:dyDescent="0.3">
      <c r="A22" s="238"/>
      <c r="B22" s="239">
        <v>42644.576388888891</v>
      </c>
      <c r="C22" s="240">
        <v>42657.17291666667</v>
      </c>
      <c r="F22" s="240">
        <v>42645</v>
      </c>
      <c r="G22" s="241">
        <v>42657</v>
      </c>
      <c r="H22" s="239">
        <v>42644.402777777781</v>
      </c>
      <c r="I22" s="240">
        <v>42674.654166666667</v>
      </c>
      <c r="J22" s="241"/>
      <c r="K22" s="242"/>
      <c r="M22" s="240">
        <v>42672.588888888888</v>
      </c>
      <c r="O22" s="240">
        <v>42646</v>
      </c>
      <c r="P22" s="243">
        <v>42674</v>
      </c>
      <c r="Q22" s="239">
        <v>42660.477777777778</v>
      </c>
      <c r="R22" s="240">
        <v>42655.574305555558</v>
      </c>
      <c r="S22" s="243"/>
      <c r="T22" s="239">
        <v>42658</v>
      </c>
      <c r="U22" s="240">
        <v>42645</v>
      </c>
      <c r="W22" s="240">
        <v>42661</v>
      </c>
      <c r="X22" s="240">
        <v>42651</v>
      </c>
      <c r="Y22" s="241"/>
      <c r="Z22" s="242">
        <v>42646</v>
      </c>
      <c r="AA22" s="242">
        <v>42647</v>
      </c>
      <c r="AD22" s="241"/>
      <c r="AE22" s="242"/>
    </row>
    <row r="23" spans="1:31" s="344" customFormat="1" x14ac:dyDescent="0.3">
      <c r="A23" s="352" t="s">
        <v>33</v>
      </c>
      <c r="B23" s="345">
        <f>MAX('Január-December'!E308:E337)</f>
        <v>14.6</v>
      </c>
      <c r="C23" s="317">
        <f>MIN('Január-December'!F308:F337)</f>
        <v>-7.2</v>
      </c>
      <c r="D23" s="317">
        <f>IFERROR(AVERAGE('Január-December'!G308:G337),"")</f>
        <v>4.2483333333333331</v>
      </c>
      <c r="E23" s="317">
        <f>IFERROR(AVERAGE('Január-December'!H308:H337),"")</f>
        <v>4.1399999999999997</v>
      </c>
      <c r="F23" s="317">
        <f>MAX('Január-December'!G308:G337)</f>
        <v>11.774999999999999</v>
      </c>
      <c r="G23" s="349">
        <f>MIN('Január-December'!G308:G337)</f>
        <v>-2.5000000000000022E-2</v>
      </c>
      <c r="H23" s="318">
        <f>MAX('Január-December'!I308:I337)</f>
        <v>12.4</v>
      </c>
      <c r="I23" s="317">
        <f>MIN('Január-December'!J308:J337)</f>
        <v>-10.1</v>
      </c>
      <c r="J23" s="319">
        <f>IFERROR(AVERAGE('Január-December'!K308:K337),"")</f>
        <v>0.89530799683065587</v>
      </c>
      <c r="K23" s="320">
        <f>MAX('Január-December'!L308:L337)</f>
        <v>99</v>
      </c>
      <c r="L23" s="321">
        <f>COUNTIF('Január-December'!L308:L337,"99")</f>
        <v>5</v>
      </c>
      <c r="M23" s="322">
        <f>MIN('Január-December'!M308:M337)</f>
        <v>42</v>
      </c>
      <c r="N23" s="322">
        <f>IFERROR(AVERAGE('Január-December'!N308:N337),"")</f>
        <v>80.047117628417027</v>
      </c>
      <c r="O23" s="322">
        <f>MAX('Január-December'!N308:N337)</f>
        <v>96.996527777777771</v>
      </c>
      <c r="P23" s="322">
        <f>MIN('Január-December'!N308:N337)</f>
        <v>62.590277777777779</v>
      </c>
      <c r="Q23" s="347">
        <f>MAX('Január-December'!O308:O337)</f>
        <v>1034.9000000000001</v>
      </c>
      <c r="R23" s="325">
        <f>MIN('Január-December'!P308:P337)</f>
        <v>995.7</v>
      </c>
      <c r="S23" s="348">
        <f>IFERROR(AVERAGE('Január-December'!Q308:Q337),"")</f>
        <v>1018.1821533592332</v>
      </c>
      <c r="T23" s="336">
        <f>MAX('Január-December'!R308:R337)</f>
        <v>13.9</v>
      </c>
      <c r="U23" s="350">
        <f>MAX('Január-December'!S308:S337)</f>
        <v>7</v>
      </c>
      <c r="V23" s="350">
        <f>IFERROR(AVERAGE('Január-December'!T308:T337),"")</f>
        <v>1.3333333333333333</v>
      </c>
      <c r="W23" s="350">
        <f>MAX('Január-December'!T308:T337)</f>
        <v>3</v>
      </c>
      <c r="X23" s="350">
        <f>MIN('Január-December'!T308:T337)</f>
        <v>0.2</v>
      </c>
      <c r="Y23" s="354" t="s">
        <v>44</v>
      </c>
      <c r="Z23" s="338">
        <f>MAX('Január-December'!W308:W337)</f>
        <v>14.4</v>
      </c>
      <c r="AA23" s="339">
        <f>MAX('Január-December'!X308:X337)</f>
        <v>18.5</v>
      </c>
      <c r="AB23" s="340">
        <f>SUM('Január-December'!X308:X337)</f>
        <v>46</v>
      </c>
      <c r="AC23" s="341">
        <f>MAX('Január-December'!Y308:Y337)</f>
        <v>5</v>
      </c>
      <c r="AD23" s="342">
        <f>MAX('Január-December'!Z308:Z337)</f>
        <v>5</v>
      </c>
      <c r="AE23" s="343"/>
    </row>
    <row r="24" spans="1:31" s="248" customFormat="1" ht="14.25" hidden="1" customHeight="1" x14ac:dyDescent="0.3">
      <c r="A24" s="246"/>
      <c r="B24" s="247">
        <v>42693.518055555556</v>
      </c>
      <c r="C24" s="248">
        <v>42689.294444444444</v>
      </c>
      <c r="F24" s="248">
        <v>42693</v>
      </c>
      <c r="G24" s="249">
        <v>42702</v>
      </c>
      <c r="H24" s="247">
        <v>42680.895138888889</v>
      </c>
      <c r="I24" s="248">
        <v>42689.29791666667</v>
      </c>
      <c r="J24" s="249"/>
      <c r="K24" s="250"/>
      <c r="M24" s="248">
        <v>42703.549305555556</v>
      </c>
      <c r="O24" s="248">
        <v>42698</v>
      </c>
      <c r="P24" s="251">
        <v>42703</v>
      </c>
      <c r="Q24" s="247">
        <v>42688.85</v>
      </c>
      <c r="R24" s="248">
        <v>42680.94027777778</v>
      </c>
      <c r="S24" s="251"/>
      <c r="T24" s="247">
        <v>42693.974999999999</v>
      </c>
      <c r="W24" s="248">
        <v>42691</v>
      </c>
      <c r="X24" s="248">
        <v>42698</v>
      </c>
      <c r="Y24" s="249"/>
      <c r="Z24" s="250">
        <v>42680</v>
      </c>
      <c r="AA24" s="250">
        <v>42680</v>
      </c>
      <c r="AC24" s="248">
        <v>42704</v>
      </c>
      <c r="AD24" s="249">
        <v>42704</v>
      </c>
      <c r="AE24" s="250"/>
    </row>
    <row r="25" spans="1:31" s="344" customFormat="1" ht="15" thickBot="1" x14ac:dyDescent="0.35">
      <c r="A25" s="352" t="s">
        <v>34</v>
      </c>
      <c r="B25" s="345">
        <f>MAX('Január-December'!E338:E368)</f>
        <v>5.8</v>
      </c>
      <c r="C25" s="317">
        <f>MIN('Január-December'!F338:F368)</f>
        <v>-14.7</v>
      </c>
      <c r="D25" s="317">
        <f>IFERROR(AVERAGE('Január-December'!G338:G368),"")</f>
        <v>-2.2112903225806453</v>
      </c>
      <c r="E25" s="317">
        <f>IFERROR(AVERAGE('Január-December'!H338:H368),"")</f>
        <v>-2.1645161290322585</v>
      </c>
      <c r="F25" s="317">
        <f>MAX('Január-December'!G338:G368)</f>
        <v>1.7999999999999998</v>
      </c>
      <c r="G25" s="349">
        <f>MIN('Január-December'!G338:G368)</f>
        <v>-11</v>
      </c>
      <c r="H25" s="318">
        <f>MAX('Január-December'!I338:I368)</f>
        <v>5.3</v>
      </c>
      <c r="I25" s="317">
        <f>MIN('Január-December'!J338:J368)</f>
        <v>-19.100000000000001</v>
      </c>
      <c r="J25" s="319">
        <f>IFERROR(AVERAGE('Január-December'!K338:K368),"")</f>
        <v>-5.2225415232947734</v>
      </c>
      <c r="K25" s="320">
        <f>MAX('Január-December'!L338:L368)</f>
        <v>97</v>
      </c>
      <c r="L25" s="321">
        <f>COUNTIF('Január-December'!L338:L368,"99")</f>
        <v>0</v>
      </c>
      <c r="M25" s="322">
        <f>MIN('Január-December'!M338:M368)</f>
        <v>45</v>
      </c>
      <c r="N25" s="322">
        <f>IFERROR(AVERAGE('Január-December'!N338:N368),"")</f>
        <v>79.980606616634986</v>
      </c>
      <c r="O25" s="322">
        <f>MAX('Január-December'!N338:N368)</f>
        <v>92.236111111111114</v>
      </c>
      <c r="P25" s="322">
        <f>MIN('Január-December'!N338:N368)</f>
        <v>63.708333333333336</v>
      </c>
      <c r="Q25" s="347">
        <f>MAX('Január-December'!O338:O368)</f>
        <v>1039.3</v>
      </c>
      <c r="R25" s="325">
        <f>MIN('Január-December'!P338:P368)</f>
        <v>996.4</v>
      </c>
      <c r="S25" s="348">
        <f>IFERROR(AVERAGE('Január-December'!Q338:Q368),"")</f>
        <v>1028.0629220969172</v>
      </c>
      <c r="T25" s="336">
        <f>MAX('Január-December'!R338:R368)</f>
        <v>10.199999999999999</v>
      </c>
      <c r="U25" s="350">
        <f>MAX('Január-December'!S338:S368)</f>
        <v>6.2</v>
      </c>
      <c r="V25" s="350">
        <f>IFERROR(AVERAGE('Január-December'!T338:T368),"")</f>
        <v>1.0935483870967742</v>
      </c>
      <c r="W25" s="350">
        <f>MAX('Január-December'!T338:T368)</f>
        <v>3</v>
      </c>
      <c r="X25" s="350">
        <f>MIN('Január-December'!T338:T368)</f>
        <v>0.2</v>
      </c>
      <c r="Y25" s="354" t="s">
        <v>89</v>
      </c>
      <c r="Z25" s="338">
        <f>MAX('Január-December'!W338:W368)</f>
        <v>7.2</v>
      </c>
      <c r="AA25" s="339">
        <f>MAX('Január-December'!X338:X368)</f>
        <v>9</v>
      </c>
      <c r="AB25" s="340">
        <f>SUM('Január-December'!X338:X368)</f>
        <v>28.4</v>
      </c>
      <c r="AC25" s="341">
        <f>MAX('Január-December'!Y338:Y368)</f>
        <v>10</v>
      </c>
      <c r="AD25" s="342">
        <f>MAX('Január-December'!Z338:Z368)</f>
        <v>13</v>
      </c>
      <c r="AE25" s="343"/>
    </row>
    <row r="26" spans="1:31" s="254" customFormat="1" ht="15" hidden="1" thickBot="1" x14ac:dyDescent="0.35">
      <c r="A26" s="252"/>
      <c r="B26" s="253">
        <v>42716.560416666667</v>
      </c>
      <c r="C26" s="254">
        <v>42735.32708333333</v>
      </c>
      <c r="F26" s="254">
        <v>42706</v>
      </c>
      <c r="G26" s="255">
        <v>42735</v>
      </c>
      <c r="H26" s="253" t="s">
        <v>442</v>
      </c>
      <c r="I26" s="254">
        <v>42735.32708333333</v>
      </c>
      <c r="J26" s="255"/>
      <c r="K26" s="256">
        <v>42716.418055555558</v>
      </c>
      <c r="M26" s="254">
        <v>42717.553472222222</v>
      </c>
      <c r="O26" s="254">
        <v>42715</v>
      </c>
      <c r="P26" s="257">
        <v>42717</v>
      </c>
      <c r="Q26" s="253">
        <v>42733.979861111111</v>
      </c>
      <c r="R26" s="254">
        <v>42706.240277777775</v>
      </c>
      <c r="S26" s="257"/>
      <c r="T26" s="253">
        <v>42716.664583333331</v>
      </c>
      <c r="U26" s="254">
        <v>42716</v>
      </c>
      <c r="W26" s="254">
        <v>42712</v>
      </c>
      <c r="X26" s="254">
        <v>42719</v>
      </c>
      <c r="Y26" s="255"/>
      <c r="Z26" s="258">
        <v>42705</v>
      </c>
      <c r="AA26" s="258">
        <v>42729</v>
      </c>
      <c r="AB26" s="259"/>
      <c r="AC26" s="259">
        <v>42729</v>
      </c>
      <c r="AD26" s="260">
        <v>42729</v>
      </c>
      <c r="AE26" s="256"/>
    </row>
    <row r="27" spans="1:31" s="300" customFormat="1" ht="16.2" thickBot="1" x14ac:dyDescent="0.35">
      <c r="A27" s="288">
        <v>2016</v>
      </c>
      <c r="B27" s="289">
        <f>MAX(B3,B5,B7,B9,B11,B13,B15,B17,B19,B21,B23,B25)</f>
        <v>35.799999999999997</v>
      </c>
      <c r="C27" s="290">
        <f>MIN(C3:C25)</f>
        <v>-18.7</v>
      </c>
      <c r="D27" s="290">
        <f>AVERAGE(D3:D25)</f>
        <v>10.108272843520341</v>
      </c>
      <c r="E27" s="290">
        <f>AVERAGE(E3:E25)</f>
        <v>10.10345830600002</v>
      </c>
      <c r="F27" s="290">
        <f>MAX(F3,F5,F7,F9,F11,F13,F15,F17,F19,F21,F23,F25)</f>
        <v>27.95</v>
      </c>
      <c r="G27" s="291">
        <f>MIN(G3:G25)</f>
        <v>-13.824999999999999</v>
      </c>
      <c r="H27" s="289">
        <f>MAX(H25,H23,H21,H19,H17,H15,H13,H11,H9,H7,H5,H3)</f>
        <v>23.3</v>
      </c>
      <c r="I27" s="290">
        <f>MIN(I3:I25)</f>
        <v>-24.8</v>
      </c>
      <c r="J27" s="291">
        <f>AVERAGE(J3,J5,J7,J9,J11,J13,J15,J17,J19,J21,J23,J25)</f>
        <v>5.8691884189667922</v>
      </c>
      <c r="K27" s="292">
        <f>MAX(K3,K5,K7,K9,K11,K13,K15,K17,K19,K21,K23,K25)</f>
        <v>99</v>
      </c>
      <c r="L27" s="301">
        <f>SUM(L3,L5,L7,L9,L11,L13,L15,L17,L19,L21,L23,L25)</f>
        <v>179</v>
      </c>
      <c r="M27" s="293">
        <f>MIN(M3,M5,M7,M9,M11)</f>
        <v>19</v>
      </c>
      <c r="N27" s="293">
        <f>AVERAGE(N3,N5,N7,N9,N11,N13,N15,N17,N19,N21,N23,N25)</f>
        <v>77.673692562905188</v>
      </c>
      <c r="O27" s="293">
        <f t="shared" ref="O27:AD27" si="0">MAX(O3,O5,O7,O9,O11,O13,O15,O17,O19,O21,O23,O25)</f>
        <v>97.954861111111114</v>
      </c>
      <c r="P27" s="294">
        <f>MIN(P3,P5,P7,P9,P11)</f>
        <v>46.788194444444443</v>
      </c>
      <c r="Q27" s="295">
        <f t="shared" si="0"/>
        <v>1039.3</v>
      </c>
      <c r="R27" s="296">
        <f>MIN(R3,R5,R7,R9,R11)</f>
        <v>987.6</v>
      </c>
      <c r="S27" s="303">
        <f>AVERAGE(S3,S5,S7,S9,S11,S13,S15,S17,S19,S21,S23,S25)</f>
        <v>1017.3287954836923</v>
      </c>
      <c r="T27" s="302">
        <f t="shared" si="0"/>
        <v>13.9</v>
      </c>
      <c r="U27" s="297">
        <f t="shared" si="0"/>
        <v>8.1999999999999993</v>
      </c>
      <c r="V27" s="297">
        <f>AVERAGE(V3,V5,V7,V9,V11,V13,V15,V17,V19,V21,V23,V25)</f>
        <v>1.1634873981536942</v>
      </c>
      <c r="W27" s="297">
        <f t="shared" si="0"/>
        <v>4.2</v>
      </c>
      <c r="X27" s="297">
        <f>MIN(X3,X5,X7,X9,X11)</f>
        <v>0.1</v>
      </c>
      <c r="Y27" s="355" t="s">
        <v>96</v>
      </c>
      <c r="Z27" s="304">
        <f t="shared" si="0"/>
        <v>140.4</v>
      </c>
      <c r="AA27" s="298">
        <f>MAX(AA3,AA5,AA7,AA9,AA11,AA13,AA15,AA17,AA19,AA21,AA23,AA25)</f>
        <v>57</v>
      </c>
      <c r="AB27" s="298">
        <f>SUM(AB3:AB25)</f>
        <v>811.9</v>
      </c>
      <c r="AC27" s="299">
        <f t="shared" si="0"/>
        <v>10</v>
      </c>
      <c r="AD27" s="299">
        <f t="shared" si="0"/>
        <v>13</v>
      </c>
    </row>
    <row r="28" spans="1:31" s="83" customFormat="1" ht="15.6" x14ac:dyDescent="0.3">
      <c r="A28" s="77"/>
      <c r="B28" s="78"/>
      <c r="C28" s="78"/>
      <c r="D28" s="78"/>
      <c r="E28" s="78"/>
      <c r="F28" s="78"/>
      <c r="G28" s="78"/>
      <c r="H28" s="78"/>
      <c r="I28" s="78"/>
      <c r="J28" s="79"/>
      <c r="K28" s="79"/>
      <c r="L28" s="79"/>
      <c r="M28" s="80"/>
      <c r="N28" s="80"/>
      <c r="O28" s="80"/>
      <c r="P28" s="81"/>
      <c r="Q28" s="81"/>
      <c r="R28" s="81"/>
      <c r="S28" s="81"/>
      <c r="T28" s="81"/>
      <c r="U28" s="82"/>
      <c r="V28" s="82"/>
      <c r="W28" s="82"/>
      <c r="Y28" s="84"/>
      <c r="Z28" s="85"/>
      <c r="AA28" s="85"/>
      <c r="AB28" s="85"/>
    </row>
    <row r="29" spans="1:31" s="83" customFormat="1" ht="15.6" x14ac:dyDescent="0.3">
      <c r="A29" s="77"/>
      <c r="B29" s="78"/>
      <c r="C29" s="78"/>
      <c r="D29" s="78"/>
      <c r="E29" s="78"/>
      <c r="F29" s="78"/>
      <c r="G29" s="78"/>
      <c r="H29" s="78"/>
      <c r="I29" s="78"/>
      <c r="J29" s="79"/>
      <c r="K29" s="79"/>
      <c r="L29" s="79"/>
      <c r="M29" s="80"/>
      <c r="N29" s="80"/>
      <c r="O29" s="80"/>
      <c r="P29" s="81"/>
      <c r="Q29" s="81"/>
      <c r="R29" s="81"/>
      <c r="S29" s="81"/>
      <c r="T29" s="81"/>
      <c r="U29" s="82"/>
      <c r="V29" s="82"/>
      <c r="W29" s="82"/>
      <c r="Y29" s="84"/>
      <c r="Z29" s="85"/>
      <c r="AA29" s="85"/>
      <c r="AB29" s="85"/>
    </row>
    <row r="30" spans="1:31" s="83" customFormat="1" ht="15.6" x14ac:dyDescent="0.3">
      <c r="A30" s="77"/>
      <c r="B30" s="78"/>
      <c r="C30" s="78"/>
      <c r="D30" s="78"/>
      <c r="E30" s="78"/>
      <c r="F30" s="78"/>
      <c r="G30" s="78"/>
      <c r="H30" s="78"/>
      <c r="I30" s="78"/>
      <c r="J30" s="79"/>
      <c r="K30" s="79"/>
      <c r="L30" s="79"/>
      <c r="M30" s="80"/>
      <c r="N30" s="80"/>
      <c r="O30" s="80"/>
      <c r="P30" s="81"/>
      <c r="Q30" s="81"/>
      <c r="R30" s="81"/>
      <c r="S30" s="81"/>
      <c r="T30" s="81"/>
      <c r="U30" s="82"/>
      <c r="V30" s="82"/>
      <c r="W30" s="82"/>
      <c r="Y30" s="84"/>
      <c r="Z30" s="85"/>
      <c r="AA30" s="85"/>
      <c r="AB30" s="85"/>
    </row>
    <row r="31" spans="1:31" s="89" customFormat="1" ht="15" hidden="1" customHeight="1" x14ac:dyDescent="0.3">
      <c r="A31" s="73" t="s">
        <v>32</v>
      </c>
      <c r="J31" s="99"/>
      <c r="K31" s="95"/>
      <c r="L31" s="97"/>
      <c r="O31" s="465"/>
      <c r="P31" s="467"/>
      <c r="Q31" s="465"/>
      <c r="R31" s="466"/>
      <c r="T31" s="465"/>
      <c r="U31" s="466"/>
      <c r="V31" s="465"/>
      <c r="W31" s="466"/>
      <c r="Z31" s="89">
        <f>COUNTIF('Január-December'!Z12:Z41,"&gt;0")</f>
        <v>14</v>
      </c>
      <c r="AA31" s="465"/>
      <c r="AB31" s="466"/>
    </row>
    <row r="32" spans="1:31" s="55" customFormat="1" x14ac:dyDescent="0.3">
      <c r="B32" s="56"/>
      <c r="C32" s="56"/>
      <c r="D32" s="56"/>
      <c r="E32" s="56"/>
      <c r="F32" s="56"/>
      <c r="G32" s="56"/>
      <c r="H32" s="56"/>
      <c r="I32" s="56"/>
      <c r="J32" s="57"/>
      <c r="K32" s="57"/>
      <c r="L32" s="57"/>
      <c r="M32" s="58"/>
      <c r="N32" s="58"/>
      <c r="O32" s="58"/>
      <c r="P32" s="59"/>
      <c r="Q32" s="59"/>
      <c r="R32" s="59"/>
      <c r="S32" s="59"/>
      <c r="T32" s="59"/>
      <c r="U32" s="60"/>
      <c r="V32" s="60"/>
      <c r="W32" s="60"/>
      <c r="Y32" s="61"/>
      <c r="Z32" s="62"/>
      <c r="AA32" s="62"/>
      <c r="AB32" s="63"/>
    </row>
    <row r="33" spans="2:28" s="55" customFormat="1" x14ac:dyDescent="0.3">
      <c r="B33" s="56"/>
      <c r="C33" s="56"/>
      <c r="D33" s="56"/>
      <c r="E33" s="56"/>
      <c r="F33" s="56"/>
      <c r="G33" s="56"/>
      <c r="H33" s="56"/>
      <c r="I33" s="56"/>
      <c r="J33" s="57"/>
      <c r="K33" s="57"/>
      <c r="L33" s="57"/>
      <c r="M33" s="58"/>
      <c r="N33" s="58"/>
      <c r="O33" s="58"/>
      <c r="P33" s="59"/>
      <c r="Q33" s="59"/>
      <c r="R33" s="59"/>
      <c r="S33" s="59"/>
      <c r="T33" s="59"/>
      <c r="U33" s="60"/>
      <c r="V33" s="60"/>
      <c r="W33" s="60"/>
      <c r="Y33" s="61"/>
      <c r="Z33" s="62"/>
      <c r="AA33" s="62"/>
      <c r="AB33" s="63"/>
    </row>
  </sheetData>
  <autoFilter ref="A3:A27">
    <filterColumn colId="0">
      <colorFilter dxfId="9"/>
    </filterColumn>
  </autoFilter>
  <mergeCells count="11">
    <mergeCell ref="T1:Y1"/>
    <mergeCell ref="B1:G1"/>
    <mergeCell ref="V31:W31"/>
    <mergeCell ref="AA31:AB31"/>
    <mergeCell ref="Q31:R31"/>
    <mergeCell ref="O31:P31"/>
    <mergeCell ref="H1:J1"/>
    <mergeCell ref="Q1:S1"/>
    <mergeCell ref="Z1:AD1"/>
    <mergeCell ref="K1:P1"/>
    <mergeCell ref="T31:U31"/>
  </mergeCells>
  <conditionalFormatting sqref="B31:AB31">
    <cfRule type="cellIs" dxfId="8" priority="7" operator="greaterThan">
      <formula>0</formula>
    </cfRule>
    <cfRule type="cellIs" dxfId="7" priority="8" operator="equal">
      <formula>0</formula>
    </cfRule>
  </conditionalFormatting>
  <conditionalFormatting sqref="B3:G25">
    <cfRule type="cellIs" dxfId="6" priority="6" operator="equal">
      <formula>0</formula>
    </cfRule>
  </conditionalFormatting>
  <conditionalFormatting sqref="H3:J25 Z3:AD25">
    <cfRule type="cellIs" dxfId="5" priority="5" operator="equal">
      <formula>0</formula>
    </cfRule>
  </conditionalFormatting>
  <conditionalFormatting sqref="K3:P25">
    <cfRule type="cellIs" dxfId="4" priority="4" operator="equal">
      <formula>0</formula>
    </cfRule>
  </conditionalFormatting>
  <conditionalFormatting sqref="Q3:S25">
    <cfRule type="cellIs" dxfId="3" priority="3" operator="equal">
      <formula>0</formula>
    </cfRule>
  </conditionalFormatting>
  <conditionalFormatting sqref="T3:X25">
    <cfRule type="cellIs" dxfId="2" priority="2" operator="equal">
      <formula>0</formula>
    </cfRule>
  </conditionalFormatting>
  <pageMargins left="0.7" right="0.7" top="0.75" bottom="0.75" header="0.3" footer="0.3"/>
  <pageSetup paperSize="9" orientation="portrait" r:id="rId1"/>
  <ignoredErrors>
    <ignoredError sqref="P27:Q27 V27 AB27 H27" formula="1"/>
    <ignoredError sqref="B3:AD25" formulaRange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15"/>
  <sheetViews>
    <sheetView zoomScale="85" zoomScaleNormal="85" workbookViewId="0">
      <selection activeCell="N29" sqref="N29"/>
    </sheetView>
  </sheetViews>
  <sheetFormatPr defaultRowHeight="14.4" x14ac:dyDescent="0.3"/>
  <cols>
    <col min="26" max="26" width="10" customWidth="1"/>
  </cols>
  <sheetData>
    <row r="1" spans="1:31" s="86" customFormat="1" ht="16.5" customHeight="1" thickBot="1" x14ac:dyDescent="0.35">
      <c r="A1" s="486" t="s">
        <v>1</v>
      </c>
      <c r="B1" s="488" t="s">
        <v>121</v>
      </c>
      <c r="C1" s="489"/>
      <c r="D1" s="489"/>
      <c r="E1" s="489"/>
      <c r="F1" s="489"/>
      <c r="G1" s="490"/>
      <c r="H1" s="491" t="s">
        <v>120</v>
      </c>
      <c r="I1" s="492"/>
      <c r="J1" s="492"/>
      <c r="K1" s="492"/>
      <c r="L1" s="493"/>
      <c r="M1" s="494" t="s">
        <v>212</v>
      </c>
      <c r="N1" s="495"/>
      <c r="O1" s="495"/>
      <c r="P1" s="495"/>
      <c r="Q1" s="495"/>
      <c r="R1" s="496"/>
      <c r="S1" s="497" t="s">
        <v>14</v>
      </c>
      <c r="T1" s="498"/>
      <c r="U1" s="498"/>
      <c r="V1" s="498"/>
      <c r="W1" s="498"/>
      <c r="X1" s="498"/>
      <c r="Y1" s="498"/>
      <c r="Z1" s="498"/>
      <c r="AA1" s="498"/>
      <c r="AB1" s="499"/>
      <c r="AC1" s="87"/>
      <c r="AD1" s="88"/>
    </row>
    <row r="2" spans="1:31" s="111" customFormat="1" ht="45.75" customHeight="1" thickBot="1" x14ac:dyDescent="0.35">
      <c r="A2" s="487"/>
      <c r="B2" s="103" t="s">
        <v>119</v>
      </c>
      <c r="C2" s="104" t="s">
        <v>118</v>
      </c>
      <c r="D2" s="104" t="s">
        <v>117</v>
      </c>
      <c r="E2" s="104" t="s">
        <v>115</v>
      </c>
      <c r="F2" s="105" t="s">
        <v>116</v>
      </c>
      <c r="G2" s="105" t="s">
        <v>114</v>
      </c>
      <c r="H2" s="106" t="s">
        <v>197</v>
      </c>
      <c r="I2" s="107" t="s">
        <v>134</v>
      </c>
      <c r="J2" s="108" t="s">
        <v>133</v>
      </c>
      <c r="K2" s="108" t="s">
        <v>132</v>
      </c>
      <c r="L2" s="219" t="s">
        <v>122</v>
      </c>
      <c r="M2" s="308" t="s">
        <v>213</v>
      </c>
      <c r="N2" s="309" t="s">
        <v>198</v>
      </c>
      <c r="O2" s="500" t="s">
        <v>207</v>
      </c>
      <c r="P2" s="479"/>
      <c r="Q2" s="501" t="s">
        <v>206</v>
      </c>
      <c r="R2" s="502"/>
      <c r="S2" s="305" t="s">
        <v>205</v>
      </c>
      <c r="T2" s="503" t="s">
        <v>204</v>
      </c>
      <c r="U2" s="504"/>
      <c r="V2" s="505" t="s">
        <v>203</v>
      </c>
      <c r="W2" s="506"/>
      <c r="X2" s="306" t="s">
        <v>202</v>
      </c>
      <c r="Y2" s="307" t="s">
        <v>201</v>
      </c>
      <c r="Z2" s="307" t="s">
        <v>209</v>
      </c>
      <c r="AA2" s="507" t="s">
        <v>210</v>
      </c>
      <c r="AB2" s="508"/>
      <c r="AC2" s="109"/>
      <c r="AD2" s="110"/>
      <c r="AE2" s="110"/>
    </row>
    <row r="3" spans="1:31" s="89" customFormat="1" x14ac:dyDescent="0.3">
      <c r="A3" s="89" t="s">
        <v>23</v>
      </c>
      <c r="B3" s="89">
        <v>0</v>
      </c>
      <c r="C3" s="89">
        <v>16</v>
      </c>
      <c r="D3" s="89">
        <v>25</v>
      </c>
      <c r="E3" s="89">
        <v>0</v>
      </c>
      <c r="F3" s="89">
        <v>0</v>
      </c>
      <c r="G3" s="89">
        <v>0</v>
      </c>
      <c r="H3" s="89">
        <v>0</v>
      </c>
      <c r="I3" s="89">
        <v>0</v>
      </c>
      <c r="J3" s="101">
        <v>0</v>
      </c>
      <c r="K3" s="102">
        <v>0</v>
      </c>
      <c r="L3" s="97">
        <v>0</v>
      </c>
      <c r="M3" s="97">
        <v>2</v>
      </c>
      <c r="N3" s="89">
        <v>9</v>
      </c>
      <c r="O3" s="483">
        <v>1</v>
      </c>
      <c r="P3" s="484"/>
      <c r="Q3" s="483">
        <v>21</v>
      </c>
      <c r="R3" s="485"/>
      <c r="S3" s="89">
        <v>28</v>
      </c>
      <c r="T3" s="483">
        <v>10</v>
      </c>
      <c r="U3" s="485"/>
      <c r="V3" s="483">
        <v>18</v>
      </c>
      <c r="W3" s="485"/>
      <c r="X3" s="89">
        <v>12</v>
      </c>
      <c r="Y3" s="89">
        <v>20</v>
      </c>
      <c r="Z3" s="89">
        <v>20</v>
      </c>
      <c r="AA3" s="483">
        <v>0</v>
      </c>
      <c r="AB3" s="485"/>
    </row>
    <row r="4" spans="1:31" s="89" customFormat="1" x14ac:dyDescent="0.3">
      <c r="A4" s="73" t="s">
        <v>24</v>
      </c>
      <c r="B4" s="89">
        <v>0</v>
      </c>
      <c r="C4" s="89">
        <v>0</v>
      </c>
      <c r="D4" s="89">
        <v>10</v>
      </c>
      <c r="E4" s="89">
        <v>0</v>
      </c>
      <c r="F4" s="89">
        <v>0</v>
      </c>
      <c r="G4" s="89">
        <v>0</v>
      </c>
      <c r="H4" s="89">
        <v>0</v>
      </c>
      <c r="I4" s="89">
        <v>0</v>
      </c>
      <c r="J4" s="89">
        <v>0</v>
      </c>
      <c r="K4" s="89">
        <v>0</v>
      </c>
      <c r="L4" s="97">
        <v>0</v>
      </c>
      <c r="M4" s="89">
        <v>3</v>
      </c>
      <c r="N4" s="89">
        <v>6</v>
      </c>
      <c r="O4" s="465">
        <v>0</v>
      </c>
      <c r="P4" s="467"/>
      <c r="Q4" s="465">
        <v>13</v>
      </c>
      <c r="R4" s="466"/>
      <c r="S4" s="89">
        <v>21</v>
      </c>
      <c r="T4" s="465">
        <v>7</v>
      </c>
      <c r="U4" s="466"/>
      <c r="V4" s="465">
        <v>14</v>
      </c>
      <c r="W4" s="466"/>
      <c r="X4" s="89">
        <v>17</v>
      </c>
      <c r="Y4" s="89">
        <v>8</v>
      </c>
      <c r="Z4" s="89">
        <v>1</v>
      </c>
      <c r="AA4" s="465">
        <v>0</v>
      </c>
      <c r="AB4" s="466"/>
    </row>
    <row r="5" spans="1:31" s="89" customFormat="1" x14ac:dyDescent="0.3">
      <c r="A5" s="73" t="s">
        <v>25</v>
      </c>
      <c r="B5" s="89">
        <v>0</v>
      </c>
      <c r="C5" s="89">
        <v>0</v>
      </c>
      <c r="D5" s="89">
        <v>12</v>
      </c>
      <c r="E5" s="89">
        <v>0</v>
      </c>
      <c r="F5" s="89">
        <v>0</v>
      </c>
      <c r="G5" s="89">
        <v>0</v>
      </c>
      <c r="H5" s="89">
        <v>1</v>
      </c>
      <c r="I5" s="89">
        <v>0</v>
      </c>
      <c r="J5" s="99">
        <v>0</v>
      </c>
      <c r="K5" s="95">
        <v>2</v>
      </c>
      <c r="L5" s="97">
        <v>2</v>
      </c>
      <c r="M5" s="89">
        <v>5</v>
      </c>
      <c r="N5" s="89">
        <v>3</v>
      </c>
      <c r="O5" s="465">
        <v>1</v>
      </c>
      <c r="P5" s="467"/>
      <c r="Q5" s="465">
        <v>13</v>
      </c>
      <c r="R5" s="466"/>
      <c r="S5" s="89">
        <v>12</v>
      </c>
      <c r="T5" s="465">
        <v>5</v>
      </c>
      <c r="U5" s="466"/>
      <c r="V5" s="465">
        <v>7</v>
      </c>
      <c r="W5" s="466"/>
      <c r="X5" s="89">
        <v>10</v>
      </c>
      <c r="Y5" s="89">
        <v>5</v>
      </c>
      <c r="Z5" s="89">
        <v>1</v>
      </c>
      <c r="AA5" s="465">
        <v>0</v>
      </c>
      <c r="AB5" s="466"/>
    </row>
    <row r="6" spans="1:31" s="89" customFormat="1" x14ac:dyDescent="0.3">
      <c r="A6" s="73" t="s">
        <v>26</v>
      </c>
      <c r="B6" s="89">
        <v>0</v>
      </c>
      <c r="C6" s="89">
        <v>0</v>
      </c>
      <c r="D6" s="89">
        <v>3</v>
      </c>
      <c r="E6" s="89">
        <v>1</v>
      </c>
      <c r="F6" s="89">
        <v>0</v>
      </c>
      <c r="G6" s="89">
        <v>0</v>
      </c>
      <c r="H6" s="89">
        <v>2</v>
      </c>
      <c r="I6" s="89">
        <v>4</v>
      </c>
      <c r="J6" s="99">
        <v>0</v>
      </c>
      <c r="K6" s="95">
        <v>0</v>
      </c>
      <c r="L6" s="97">
        <v>4</v>
      </c>
      <c r="M6" s="89">
        <v>5</v>
      </c>
      <c r="N6" s="89">
        <v>4</v>
      </c>
      <c r="O6" s="465">
        <v>3</v>
      </c>
      <c r="P6" s="467"/>
      <c r="Q6" s="465">
        <v>12</v>
      </c>
      <c r="R6" s="466"/>
      <c r="S6" s="89">
        <v>15</v>
      </c>
      <c r="T6" s="465">
        <v>5</v>
      </c>
      <c r="U6" s="466"/>
      <c r="V6" s="465">
        <v>10</v>
      </c>
      <c r="W6" s="466"/>
      <c r="X6" s="89">
        <v>15</v>
      </c>
      <c r="Y6" s="89">
        <v>0</v>
      </c>
      <c r="Z6" s="89">
        <v>0</v>
      </c>
      <c r="AA6" s="465">
        <v>1</v>
      </c>
      <c r="AB6" s="466"/>
    </row>
    <row r="7" spans="1:31" s="89" customFormat="1" x14ac:dyDescent="0.3">
      <c r="A7" s="73" t="s">
        <v>27</v>
      </c>
      <c r="B7" s="89">
        <v>0</v>
      </c>
      <c r="C7" s="89">
        <v>0</v>
      </c>
      <c r="D7" s="89">
        <v>0</v>
      </c>
      <c r="E7" s="89">
        <v>12</v>
      </c>
      <c r="F7" s="89">
        <v>0</v>
      </c>
      <c r="G7" s="89">
        <v>0</v>
      </c>
      <c r="H7" s="89">
        <v>7</v>
      </c>
      <c r="I7" s="89">
        <v>4</v>
      </c>
      <c r="J7" s="99">
        <v>2</v>
      </c>
      <c r="K7" s="95">
        <v>4</v>
      </c>
      <c r="L7" s="97">
        <v>11</v>
      </c>
      <c r="M7" s="89">
        <v>3</v>
      </c>
      <c r="N7" s="89">
        <v>8</v>
      </c>
      <c r="O7" s="465">
        <v>0</v>
      </c>
      <c r="P7" s="467"/>
      <c r="Q7" s="465">
        <v>3</v>
      </c>
      <c r="R7" s="466"/>
      <c r="S7" s="89">
        <v>15</v>
      </c>
      <c r="T7" s="465">
        <v>3</v>
      </c>
      <c r="U7" s="466"/>
      <c r="V7" s="465">
        <v>12</v>
      </c>
      <c r="W7" s="466"/>
      <c r="X7" s="89">
        <v>15</v>
      </c>
      <c r="Y7" s="89">
        <v>1</v>
      </c>
      <c r="Z7" s="89">
        <v>0</v>
      </c>
      <c r="AA7" s="465">
        <v>2</v>
      </c>
      <c r="AB7" s="466"/>
    </row>
    <row r="8" spans="1:31" s="89" customFormat="1" x14ac:dyDescent="0.3">
      <c r="A8" s="73" t="s">
        <v>28</v>
      </c>
      <c r="B8" s="89">
        <v>0</v>
      </c>
      <c r="C8" s="89">
        <v>0</v>
      </c>
      <c r="D8" s="89">
        <v>0</v>
      </c>
      <c r="E8" s="89">
        <v>21</v>
      </c>
      <c r="F8" s="89">
        <v>10</v>
      </c>
      <c r="G8" s="89">
        <v>1</v>
      </c>
      <c r="H8" s="89">
        <v>7</v>
      </c>
      <c r="I8" s="89">
        <v>2</v>
      </c>
      <c r="J8" s="99">
        <v>3</v>
      </c>
      <c r="K8" s="95">
        <v>4</v>
      </c>
      <c r="L8" s="97">
        <v>10</v>
      </c>
      <c r="M8" s="89">
        <v>9</v>
      </c>
      <c r="N8" s="89">
        <v>1</v>
      </c>
      <c r="O8" s="465">
        <v>2</v>
      </c>
      <c r="P8" s="467"/>
      <c r="Q8" s="465">
        <v>5</v>
      </c>
      <c r="R8" s="466"/>
      <c r="S8" s="89">
        <v>17</v>
      </c>
      <c r="T8" s="465">
        <v>9</v>
      </c>
      <c r="U8" s="466"/>
      <c r="V8" s="465">
        <v>8</v>
      </c>
      <c r="W8" s="466"/>
      <c r="X8" s="89">
        <v>17</v>
      </c>
      <c r="Y8" s="89">
        <v>0</v>
      </c>
      <c r="Z8" s="89">
        <v>0</v>
      </c>
      <c r="AA8" s="465">
        <v>0</v>
      </c>
      <c r="AB8" s="466"/>
    </row>
    <row r="9" spans="1:31" s="89" customFormat="1" x14ac:dyDescent="0.3">
      <c r="A9" s="73" t="s">
        <v>29</v>
      </c>
      <c r="B9" s="89">
        <v>0</v>
      </c>
      <c r="C9" s="89">
        <v>0</v>
      </c>
      <c r="D9" s="89">
        <v>0</v>
      </c>
      <c r="E9" s="89">
        <v>23</v>
      </c>
      <c r="F9" s="89">
        <v>14</v>
      </c>
      <c r="G9" s="89">
        <v>0</v>
      </c>
      <c r="H9" s="89">
        <v>11</v>
      </c>
      <c r="I9" s="89">
        <v>7</v>
      </c>
      <c r="J9" s="99">
        <v>3</v>
      </c>
      <c r="K9" s="95">
        <v>9</v>
      </c>
      <c r="L9" s="97">
        <v>19</v>
      </c>
      <c r="M9" s="89">
        <v>8</v>
      </c>
      <c r="N9" s="89">
        <v>2</v>
      </c>
      <c r="O9" s="465">
        <v>2</v>
      </c>
      <c r="P9" s="467"/>
      <c r="Q9" s="465">
        <v>3</v>
      </c>
      <c r="R9" s="466"/>
      <c r="S9" s="89">
        <v>13</v>
      </c>
      <c r="T9" s="465">
        <v>0</v>
      </c>
      <c r="U9" s="466"/>
      <c r="V9" s="465">
        <v>13</v>
      </c>
      <c r="W9" s="466"/>
      <c r="X9" s="89">
        <v>13</v>
      </c>
      <c r="Y9" s="89">
        <v>0</v>
      </c>
      <c r="Z9" s="89">
        <v>0</v>
      </c>
      <c r="AA9" s="465">
        <v>2</v>
      </c>
      <c r="AB9" s="466"/>
    </row>
    <row r="10" spans="1:31" s="89" customFormat="1" x14ac:dyDescent="0.3">
      <c r="A10" s="73" t="s">
        <v>30</v>
      </c>
      <c r="B10" s="89">
        <v>0</v>
      </c>
      <c r="C10" s="89">
        <v>0</v>
      </c>
      <c r="D10" s="89">
        <v>0</v>
      </c>
      <c r="E10" s="89">
        <v>26</v>
      </c>
      <c r="F10" s="89">
        <v>7</v>
      </c>
      <c r="G10" s="89">
        <v>0</v>
      </c>
      <c r="H10" s="89">
        <v>6</v>
      </c>
      <c r="I10" s="89">
        <v>2</v>
      </c>
      <c r="J10" s="99">
        <v>1</v>
      </c>
      <c r="K10" s="95">
        <v>5</v>
      </c>
      <c r="L10" s="97">
        <v>8</v>
      </c>
      <c r="M10" s="89">
        <v>13</v>
      </c>
      <c r="N10" s="89">
        <v>9</v>
      </c>
      <c r="O10" s="465">
        <v>4</v>
      </c>
      <c r="P10" s="467"/>
      <c r="Q10" s="465">
        <v>4</v>
      </c>
      <c r="R10" s="466"/>
      <c r="S10" s="89">
        <v>10</v>
      </c>
      <c r="T10" s="465">
        <v>3</v>
      </c>
      <c r="U10" s="466"/>
      <c r="V10" s="465">
        <v>7</v>
      </c>
      <c r="W10" s="466"/>
      <c r="X10" s="89">
        <v>10</v>
      </c>
      <c r="Y10" s="89">
        <v>0</v>
      </c>
      <c r="Z10" s="89">
        <v>0</v>
      </c>
      <c r="AA10" s="465">
        <v>0</v>
      </c>
      <c r="AB10" s="466"/>
    </row>
    <row r="11" spans="1:31" s="89" customFormat="1" x14ac:dyDescent="0.3">
      <c r="A11" s="73" t="s">
        <v>31</v>
      </c>
      <c r="B11" s="89">
        <v>0</v>
      </c>
      <c r="C11" s="89">
        <v>0</v>
      </c>
      <c r="D11" s="89">
        <v>0</v>
      </c>
      <c r="E11" s="89">
        <v>15</v>
      </c>
      <c r="F11" s="89">
        <v>6</v>
      </c>
      <c r="G11" s="89">
        <v>0</v>
      </c>
      <c r="H11" s="89">
        <v>1</v>
      </c>
      <c r="I11" s="89">
        <v>0</v>
      </c>
      <c r="J11" s="99">
        <v>0</v>
      </c>
      <c r="K11" s="95">
        <v>1</v>
      </c>
      <c r="L11" s="97">
        <v>1</v>
      </c>
      <c r="M11" s="89">
        <v>9</v>
      </c>
      <c r="N11" s="89">
        <v>20</v>
      </c>
      <c r="O11" s="465">
        <v>3</v>
      </c>
      <c r="P11" s="467"/>
      <c r="Q11" s="465">
        <v>1</v>
      </c>
      <c r="R11" s="466"/>
      <c r="S11" s="89">
        <v>5</v>
      </c>
      <c r="T11" s="465">
        <v>2</v>
      </c>
      <c r="U11" s="466"/>
      <c r="V11" s="465">
        <v>3</v>
      </c>
      <c r="W11" s="466"/>
      <c r="X11" s="89">
        <v>5</v>
      </c>
      <c r="Y11" s="89">
        <v>0</v>
      </c>
      <c r="Z11" s="89">
        <v>0</v>
      </c>
      <c r="AA11" s="465">
        <v>0</v>
      </c>
      <c r="AB11" s="466"/>
    </row>
    <row r="12" spans="1:31" s="89" customFormat="1" x14ac:dyDescent="0.3">
      <c r="A12" s="73" t="s">
        <v>32</v>
      </c>
      <c r="B12" s="89">
        <v>0</v>
      </c>
      <c r="C12" s="89">
        <v>0</v>
      </c>
      <c r="D12" s="89">
        <v>1</v>
      </c>
      <c r="E12" s="89">
        <v>0</v>
      </c>
      <c r="F12" s="89">
        <v>0</v>
      </c>
      <c r="G12" s="89">
        <v>0</v>
      </c>
      <c r="H12" s="89">
        <v>0</v>
      </c>
      <c r="I12" s="89">
        <v>0</v>
      </c>
      <c r="J12" s="99">
        <v>0</v>
      </c>
      <c r="K12" s="95">
        <v>0</v>
      </c>
      <c r="L12" s="97">
        <v>0</v>
      </c>
      <c r="M12" s="89">
        <v>1</v>
      </c>
      <c r="N12" s="89">
        <v>14</v>
      </c>
      <c r="O12" s="465">
        <v>0</v>
      </c>
      <c r="P12" s="467"/>
      <c r="Q12" s="465">
        <v>14</v>
      </c>
      <c r="R12" s="466"/>
      <c r="S12" s="89">
        <v>21</v>
      </c>
      <c r="T12" s="465">
        <v>3</v>
      </c>
      <c r="U12" s="466"/>
      <c r="V12" s="465">
        <v>18</v>
      </c>
      <c r="W12" s="466"/>
      <c r="X12" s="89">
        <v>21</v>
      </c>
      <c r="Y12" s="89">
        <v>0</v>
      </c>
      <c r="Z12" s="89">
        <v>0</v>
      </c>
      <c r="AA12" s="465">
        <v>0</v>
      </c>
      <c r="AB12" s="466"/>
    </row>
    <row r="13" spans="1:31" s="89" customFormat="1" x14ac:dyDescent="0.3">
      <c r="A13" s="73" t="s">
        <v>33</v>
      </c>
      <c r="B13" s="89">
        <v>0</v>
      </c>
      <c r="C13" s="89">
        <v>0</v>
      </c>
      <c r="D13" s="89">
        <v>14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99">
        <v>0</v>
      </c>
      <c r="K13" s="95">
        <v>0</v>
      </c>
      <c r="L13" s="97">
        <v>0</v>
      </c>
      <c r="M13" s="89">
        <v>4</v>
      </c>
      <c r="N13" s="89">
        <v>5</v>
      </c>
      <c r="O13" s="465">
        <v>2</v>
      </c>
      <c r="P13" s="467"/>
      <c r="Q13" s="465">
        <v>15</v>
      </c>
      <c r="R13" s="466"/>
      <c r="S13" s="89">
        <v>20</v>
      </c>
      <c r="T13" s="465">
        <v>9</v>
      </c>
      <c r="U13" s="466"/>
      <c r="V13" s="465">
        <v>11</v>
      </c>
      <c r="W13" s="466"/>
      <c r="X13" s="89">
        <v>18</v>
      </c>
      <c r="Y13" s="89">
        <v>9</v>
      </c>
      <c r="Z13" s="89">
        <v>2</v>
      </c>
      <c r="AA13" s="465">
        <v>0</v>
      </c>
      <c r="AB13" s="466"/>
    </row>
    <row r="14" spans="1:31" s="91" customFormat="1" ht="15" thickBot="1" x14ac:dyDescent="0.35">
      <c r="A14" s="90" t="s">
        <v>34</v>
      </c>
      <c r="B14" s="89">
        <v>0</v>
      </c>
      <c r="C14" s="89">
        <v>17</v>
      </c>
      <c r="D14" s="89">
        <v>30</v>
      </c>
      <c r="E14" s="89">
        <v>0</v>
      </c>
      <c r="F14" s="89">
        <v>0</v>
      </c>
      <c r="G14" s="89">
        <v>0</v>
      </c>
      <c r="H14" s="89">
        <v>0</v>
      </c>
      <c r="I14" s="89">
        <v>0</v>
      </c>
      <c r="J14" s="99">
        <v>0</v>
      </c>
      <c r="K14" s="95">
        <v>0</v>
      </c>
      <c r="L14" s="97">
        <v>0</v>
      </c>
      <c r="M14" s="89">
        <v>2</v>
      </c>
      <c r="N14" s="89">
        <v>7</v>
      </c>
      <c r="O14" s="481">
        <v>0</v>
      </c>
      <c r="P14" s="482"/>
      <c r="Q14" s="465">
        <v>20</v>
      </c>
      <c r="R14" s="466"/>
      <c r="S14" s="89">
        <v>18</v>
      </c>
      <c r="T14" s="465">
        <v>5</v>
      </c>
      <c r="U14" s="466"/>
      <c r="V14" s="465">
        <v>13</v>
      </c>
      <c r="W14" s="466"/>
      <c r="X14" s="89">
        <v>8</v>
      </c>
      <c r="Y14" s="89">
        <v>15</v>
      </c>
      <c r="Z14" s="89">
        <v>30</v>
      </c>
      <c r="AA14" s="465">
        <v>0</v>
      </c>
      <c r="AB14" s="466"/>
    </row>
    <row r="15" spans="1:31" s="93" customFormat="1" ht="16.2" thickBot="1" x14ac:dyDescent="0.35">
      <c r="A15" s="92">
        <v>2016</v>
      </c>
      <c r="B15" s="93">
        <v>0</v>
      </c>
      <c r="C15" s="93">
        <v>33</v>
      </c>
      <c r="D15" s="93">
        <v>95</v>
      </c>
      <c r="E15" s="93">
        <v>98</v>
      </c>
      <c r="F15" s="93">
        <v>37</v>
      </c>
      <c r="G15" s="93">
        <v>1</v>
      </c>
      <c r="H15" s="93">
        <v>35</v>
      </c>
      <c r="I15" s="93">
        <v>19</v>
      </c>
      <c r="J15" s="100">
        <v>9</v>
      </c>
      <c r="K15" s="96">
        <v>25</v>
      </c>
      <c r="L15" s="98">
        <v>55</v>
      </c>
      <c r="M15" s="98">
        <v>64</v>
      </c>
      <c r="N15" s="93">
        <v>88</v>
      </c>
      <c r="O15" s="478">
        <v>18</v>
      </c>
      <c r="P15" s="479"/>
      <c r="Q15" s="478">
        <v>124</v>
      </c>
      <c r="R15" s="480"/>
      <c r="S15" s="93">
        <v>195</v>
      </c>
      <c r="T15" s="478">
        <v>61</v>
      </c>
      <c r="U15" s="480"/>
      <c r="V15" s="478">
        <v>134</v>
      </c>
      <c r="W15" s="480"/>
      <c r="X15" s="93">
        <v>161</v>
      </c>
      <c r="Y15" s="93">
        <v>58</v>
      </c>
      <c r="Z15" s="93">
        <v>68</v>
      </c>
      <c r="AA15" s="478">
        <v>5</v>
      </c>
      <c r="AB15" s="480"/>
    </row>
  </sheetData>
  <mergeCells count="75">
    <mergeCell ref="A1:A2"/>
    <mergeCell ref="B1:G1"/>
    <mergeCell ref="H1:L1"/>
    <mergeCell ref="M1:R1"/>
    <mergeCell ref="S1:AB1"/>
    <mergeCell ref="O2:P2"/>
    <mergeCell ref="Q2:R2"/>
    <mergeCell ref="T2:U2"/>
    <mergeCell ref="V2:W2"/>
    <mergeCell ref="AA2:AB2"/>
    <mergeCell ref="O4:P4"/>
    <mergeCell ref="Q4:R4"/>
    <mergeCell ref="T4:U4"/>
    <mergeCell ref="V4:W4"/>
    <mergeCell ref="AA4:AB4"/>
    <mergeCell ref="O3:P3"/>
    <mergeCell ref="Q3:R3"/>
    <mergeCell ref="T3:U3"/>
    <mergeCell ref="V3:W3"/>
    <mergeCell ref="AA3:AB3"/>
    <mergeCell ref="O6:P6"/>
    <mergeCell ref="Q6:R6"/>
    <mergeCell ref="T6:U6"/>
    <mergeCell ref="V6:W6"/>
    <mergeCell ref="AA6:AB6"/>
    <mergeCell ref="O5:P5"/>
    <mergeCell ref="Q5:R5"/>
    <mergeCell ref="T5:U5"/>
    <mergeCell ref="V5:W5"/>
    <mergeCell ref="AA5:AB5"/>
    <mergeCell ref="O8:P8"/>
    <mergeCell ref="Q8:R8"/>
    <mergeCell ref="T8:U8"/>
    <mergeCell ref="V8:W8"/>
    <mergeCell ref="AA8:AB8"/>
    <mergeCell ref="O7:P7"/>
    <mergeCell ref="Q7:R7"/>
    <mergeCell ref="T7:U7"/>
    <mergeCell ref="V7:W7"/>
    <mergeCell ref="AA7:AB7"/>
    <mergeCell ref="O10:P10"/>
    <mergeCell ref="Q10:R10"/>
    <mergeCell ref="T10:U10"/>
    <mergeCell ref="V10:W10"/>
    <mergeCell ref="AA10:AB10"/>
    <mergeCell ref="O9:P9"/>
    <mergeCell ref="Q9:R9"/>
    <mergeCell ref="T9:U9"/>
    <mergeCell ref="V9:W9"/>
    <mergeCell ref="AA9:AB9"/>
    <mergeCell ref="O12:P12"/>
    <mergeCell ref="Q12:R12"/>
    <mergeCell ref="T12:U12"/>
    <mergeCell ref="V12:W12"/>
    <mergeCell ref="AA12:AB12"/>
    <mergeCell ref="O11:P11"/>
    <mergeCell ref="Q11:R11"/>
    <mergeCell ref="T11:U11"/>
    <mergeCell ref="V11:W11"/>
    <mergeCell ref="AA11:AB11"/>
    <mergeCell ref="O14:P14"/>
    <mergeCell ref="Q14:R14"/>
    <mergeCell ref="T14:U14"/>
    <mergeCell ref="V14:W14"/>
    <mergeCell ref="AA14:AB14"/>
    <mergeCell ref="O13:P13"/>
    <mergeCell ref="Q13:R13"/>
    <mergeCell ref="T13:U13"/>
    <mergeCell ref="V13:W13"/>
    <mergeCell ref="AA13:AB13"/>
    <mergeCell ref="O15:P15"/>
    <mergeCell ref="Q15:R15"/>
    <mergeCell ref="T15:U15"/>
    <mergeCell ref="V15:W15"/>
    <mergeCell ref="AA15:AB15"/>
  </mergeCells>
  <conditionalFormatting sqref="B3:AB14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Január-December</vt:lpstr>
      <vt:lpstr>búrky</vt:lpstr>
      <vt:lpstr>2016</vt:lpstr>
      <vt:lpstr>2016 dni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Fedor</dc:creator>
  <cp:lastModifiedBy>Tomáš Fedor</cp:lastModifiedBy>
  <dcterms:created xsi:type="dcterms:W3CDTF">2015-02-14T11:41:41Z</dcterms:created>
  <dcterms:modified xsi:type="dcterms:W3CDTF">2017-12-02T14:30:58Z</dcterms:modified>
</cp:coreProperties>
</file>